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22830" windowHeight="11715"/>
  </bookViews>
  <sheets>
    <sheet name="Sheet1" sheetId="1" r:id="rId1"/>
    <sheet name="Sheet2" sheetId="2" r:id="rId2"/>
    <sheet name="Sheet3" sheetId="3" r:id="rId3"/>
  </sheets>
  <definedNames>
    <definedName name="_xlnm.Print_Area" localSheetId="0">Sheet1!$U$33:$AS$108</definedName>
  </definedNames>
  <calcPr calcId="125725"/>
</workbook>
</file>

<file path=xl/calcChain.xml><?xml version="1.0" encoding="utf-8"?>
<calcChain xmlns="http://schemas.openxmlformats.org/spreadsheetml/2006/main">
  <c r="AI105" i="1"/>
  <c r="AI100"/>
  <c r="AJ100" s="1"/>
  <c r="AI99"/>
  <c r="AJ99" s="1"/>
  <c r="AI98"/>
  <c r="AJ98" s="1"/>
  <c r="AI97"/>
  <c r="AJ97" s="1"/>
  <c r="AI96"/>
  <c r="AJ96" s="1"/>
  <c r="AI95"/>
  <c r="AJ95" s="1"/>
  <c r="AI94"/>
  <c r="AJ94" s="1"/>
  <c r="AI92"/>
  <c r="AJ92" s="1"/>
  <c r="AI90"/>
  <c r="AI89"/>
  <c r="AJ89" s="1"/>
  <c r="AI88"/>
  <c r="AJ88" s="1"/>
  <c r="AI86"/>
  <c r="AJ86" s="1"/>
  <c r="AI84"/>
  <c r="AJ84" s="1"/>
  <c r="AI82"/>
  <c r="AJ82" s="1"/>
  <c r="AI81"/>
  <c r="AJ81" s="1"/>
  <c r="AI80"/>
  <c r="AJ80" s="1"/>
  <c r="AI78"/>
  <c r="AJ78" s="1"/>
  <c r="AI76"/>
  <c r="AJ76" s="1"/>
  <c r="AI74"/>
  <c r="AJ74" s="1"/>
  <c r="AI73"/>
  <c r="AJ73" s="1"/>
  <c r="AI72"/>
  <c r="AJ72" s="1"/>
  <c r="AI70"/>
  <c r="AJ70" s="1"/>
  <c r="AI68"/>
  <c r="AJ68" s="1"/>
  <c r="AI66"/>
  <c r="AJ66" s="1"/>
  <c r="AI65"/>
  <c r="AJ65" s="1"/>
  <c r="AI64"/>
  <c r="AJ64" s="1"/>
  <c r="AI62"/>
  <c r="AJ62" s="1"/>
  <c r="AI60"/>
  <c r="AJ60" s="1"/>
  <c r="AI58"/>
  <c r="AJ58" s="1"/>
  <c r="AI57"/>
  <c r="AJ57" s="1"/>
  <c r="AI56"/>
  <c r="AJ56" s="1"/>
  <c r="AI54"/>
  <c r="AJ54" s="1"/>
  <c r="AI51"/>
  <c r="AJ51" s="1"/>
  <c r="AI46"/>
  <c r="AJ106"/>
  <c r="AJ105"/>
  <c r="AJ90"/>
  <c r="AH106"/>
  <c r="AH105"/>
  <c r="AG106"/>
  <c r="AG105"/>
  <c r="AH100"/>
  <c r="AH99"/>
  <c r="AH98"/>
  <c r="AH97"/>
  <c r="AH96"/>
  <c r="AH95"/>
  <c r="AH94"/>
  <c r="AH92"/>
  <c r="AH91"/>
  <c r="AH90"/>
  <c r="AH89"/>
  <c r="AH88"/>
  <c r="AH87"/>
  <c r="AH86"/>
  <c r="AH84"/>
  <c r="AH83"/>
  <c r="AH82"/>
  <c r="AH81"/>
  <c r="AH80"/>
  <c r="AH79"/>
  <c r="AH78"/>
  <c r="AH76"/>
  <c r="AH75"/>
  <c r="AH74"/>
  <c r="AH73"/>
  <c r="AH72"/>
  <c r="AH71"/>
  <c r="AH70"/>
  <c r="AH68"/>
  <c r="AH67"/>
  <c r="AH66"/>
  <c r="AH65"/>
  <c r="AH64"/>
  <c r="AH63"/>
  <c r="AH62"/>
  <c r="AH60"/>
  <c r="AH59"/>
  <c r="AH58"/>
  <c r="AH57"/>
  <c r="AH56"/>
  <c r="AH55"/>
  <c r="AH54"/>
  <c r="AH52"/>
  <c r="AH51"/>
  <c r="AH50"/>
  <c r="AH49"/>
  <c r="AH48"/>
  <c r="AH47"/>
  <c r="AG100"/>
  <c r="AG99"/>
  <c r="AG98"/>
  <c r="AG97"/>
  <c r="AG96"/>
  <c r="AG95"/>
  <c r="AG94"/>
  <c r="AG92"/>
  <c r="AG91"/>
  <c r="AG90"/>
  <c r="AG89"/>
  <c r="AG88"/>
  <c r="AG87"/>
  <c r="AG86"/>
  <c r="AG84"/>
  <c r="AG83"/>
  <c r="AG82"/>
  <c r="AG81"/>
  <c r="AG80"/>
  <c r="AG79"/>
  <c r="AG78"/>
  <c r="AG76"/>
  <c r="AG75"/>
  <c r="AG74"/>
  <c r="AG73"/>
  <c r="AG72"/>
  <c r="AG71"/>
  <c r="AG70"/>
  <c r="AG68"/>
  <c r="AG67"/>
  <c r="AG66"/>
  <c r="AG65"/>
  <c r="AG64"/>
  <c r="AG63"/>
  <c r="AG62"/>
  <c r="AG60"/>
  <c r="AG59"/>
  <c r="AG58"/>
  <c r="AG57"/>
  <c r="AG56"/>
  <c r="AG55"/>
  <c r="AG54"/>
  <c r="AG52"/>
  <c r="AG51"/>
  <c r="AG50"/>
  <c r="AG49"/>
  <c r="AG48"/>
  <c r="AG47"/>
  <c r="AG46"/>
  <c r="AK96"/>
  <c r="AK95"/>
  <c r="AK94"/>
  <c r="AK88"/>
  <c r="AK87"/>
  <c r="AK86"/>
  <c r="AK80"/>
  <c r="AK79"/>
  <c r="AK78"/>
  <c r="AK72"/>
  <c r="AK71"/>
  <c r="AK70"/>
  <c r="AK64"/>
  <c r="AK63"/>
  <c r="AK62"/>
  <c r="AK56"/>
  <c r="AK55"/>
  <c r="AK54"/>
  <c r="AK48"/>
  <c r="AK47"/>
  <c r="AK46"/>
  <c r="W108"/>
  <c r="AI83" s="1"/>
  <c r="AJ83" s="1"/>
  <c r="AC100"/>
  <c r="AD100" s="1"/>
  <c r="AF100" s="1"/>
  <c r="AC99"/>
  <c r="AD99" s="1"/>
  <c r="AF99" s="1"/>
  <c r="AC98"/>
  <c r="AD98" s="1"/>
  <c r="AF98" s="1"/>
  <c r="AC97"/>
  <c r="AD97" s="1"/>
  <c r="AF97" s="1"/>
  <c r="AC96"/>
  <c r="AD96" s="1"/>
  <c r="AF96" s="1"/>
  <c r="AC95"/>
  <c r="AD95" s="1"/>
  <c r="AF95" s="1"/>
  <c r="AC94"/>
  <c r="AD94" s="1"/>
  <c r="AF94" s="1"/>
  <c r="AC92"/>
  <c r="AD92" s="1"/>
  <c r="AF92" s="1"/>
  <c r="AC91"/>
  <c r="AD91" s="1"/>
  <c r="AF91" s="1"/>
  <c r="AC90"/>
  <c r="AD90" s="1"/>
  <c r="AF90" s="1"/>
  <c r="AC89"/>
  <c r="AD89" s="1"/>
  <c r="AF89" s="1"/>
  <c r="AC88"/>
  <c r="AD88" s="1"/>
  <c r="AF88" s="1"/>
  <c r="AC87"/>
  <c r="AD87" s="1"/>
  <c r="AF87" s="1"/>
  <c r="AC86"/>
  <c r="AD86" s="1"/>
  <c r="AF86" s="1"/>
  <c r="AC84"/>
  <c r="AD84" s="1"/>
  <c r="AF84" s="1"/>
  <c r="AC83"/>
  <c r="AD83" s="1"/>
  <c r="AF83" s="1"/>
  <c r="AC82"/>
  <c r="AD82" s="1"/>
  <c r="AF82" s="1"/>
  <c r="AC81"/>
  <c r="AD81" s="1"/>
  <c r="AF81" s="1"/>
  <c r="AC80"/>
  <c r="AD80" s="1"/>
  <c r="AF80" s="1"/>
  <c r="AC79"/>
  <c r="AD79" s="1"/>
  <c r="AF79" s="1"/>
  <c r="AC78"/>
  <c r="AD78" s="1"/>
  <c r="AF78" s="1"/>
  <c r="AC76"/>
  <c r="AD76" s="1"/>
  <c r="AF76" s="1"/>
  <c r="AC75"/>
  <c r="AD75" s="1"/>
  <c r="AF75" s="1"/>
  <c r="AC74"/>
  <c r="AD74" s="1"/>
  <c r="AF74" s="1"/>
  <c r="AC73"/>
  <c r="AD73" s="1"/>
  <c r="AF73" s="1"/>
  <c r="AC72"/>
  <c r="AD72" s="1"/>
  <c r="AF72" s="1"/>
  <c r="AC71"/>
  <c r="AD71" s="1"/>
  <c r="AF71" s="1"/>
  <c r="AC70"/>
  <c r="AD70" s="1"/>
  <c r="AF70" s="1"/>
  <c r="AS68"/>
  <c r="AC68"/>
  <c r="AD68" s="1"/>
  <c r="AF68" s="1"/>
  <c r="AS67"/>
  <c r="AC67"/>
  <c r="AD67" s="1"/>
  <c r="AF67" s="1"/>
  <c r="AS66"/>
  <c r="AD66"/>
  <c r="AF66" s="1"/>
  <c r="AC66"/>
  <c r="AS65"/>
  <c r="AC65"/>
  <c r="AD65" s="1"/>
  <c r="AF65" s="1"/>
  <c r="AS64"/>
  <c r="AC64"/>
  <c r="AD64" s="1"/>
  <c r="AF64" s="1"/>
  <c r="AS63"/>
  <c r="AC63"/>
  <c r="AD63" s="1"/>
  <c r="AF63" s="1"/>
  <c r="AS62"/>
  <c r="AD62"/>
  <c r="AF62" s="1"/>
  <c r="AC62"/>
  <c r="AS59"/>
  <c r="AC59"/>
  <c r="AD59" s="1"/>
  <c r="AF59" s="1"/>
  <c r="AS51"/>
  <c r="AC51"/>
  <c r="AD51" s="1"/>
  <c r="AF51" s="1"/>
  <c r="AS60"/>
  <c r="AC60"/>
  <c r="AD60" s="1"/>
  <c r="AF60" s="1"/>
  <c r="AS58"/>
  <c r="AC58"/>
  <c r="AD58" s="1"/>
  <c r="AF58" s="1"/>
  <c r="AS57"/>
  <c r="AC57"/>
  <c r="AD57" s="1"/>
  <c r="AF57" s="1"/>
  <c r="AS56"/>
  <c r="AC56"/>
  <c r="AD56" s="1"/>
  <c r="AF56" s="1"/>
  <c r="AS55"/>
  <c r="AC55"/>
  <c r="AD55" s="1"/>
  <c r="AF55" s="1"/>
  <c r="AS46"/>
  <c r="AC46"/>
  <c r="AD46" s="1"/>
  <c r="AF46" s="1"/>
  <c r="AH46" s="1"/>
  <c r="AS47"/>
  <c r="AC47"/>
  <c r="AD47" s="1"/>
  <c r="AF47" s="1"/>
  <c r="AS106"/>
  <c r="AS105"/>
  <c r="AS54"/>
  <c r="AS52"/>
  <c r="AS50"/>
  <c r="AS49"/>
  <c r="AS48"/>
  <c r="AC106"/>
  <c r="AD106" s="1"/>
  <c r="AF106" s="1"/>
  <c r="AC105"/>
  <c r="AD105" s="1"/>
  <c r="AF105" s="1"/>
  <c r="AC54"/>
  <c r="AD54" s="1"/>
  <c r="AC52"/>
  <c r="AD52" s="1"/>
  <c r="AC50"/>
  <c r="AC49"/>
  <c r="AD49" s="1"/>
  <c r="AC48"/>
  <c r="T29"/>
  <c r="D9" s="1"/>
  <c r="Q29"/>
  <c r="D8" s="1"/>
  <c r="D5"/>
  <c r="AJ46" l="1"/>
  <c r="AI71"/>
  <c r="AJ71" s="1"/>
  <c r="AL71" s="1"/>
  <c r="AM71" s="1"/>
  <c r="AN71" s="1"/>
  <c r="AO71" s="1"/>
  <c r="AP71" s="1"/>
  <c r="AI75"/>
  <c r="AJ75" s="1"/>
  <c r="AL75" s="1"/>
  <c r="AM75" s="1"/>
  <c r="AN75" s="1"/>
  <c r="AO75" s="1"/>
  <c r="AP75" s="1"/>
  <c r="AI87"/>
  <c r="AJ87" s="1"/>
  <c r="AL87" s="1"/>
  <c r="AI91"/>
  <c r="AJ91" s="1"/>
  <c r="AL91" s="1"/>
  <c r="AI49"/>
  <c r="AJ49" s="1"/>
  <c r="AI63"/>
  <c r="AJ63" s="1"/>
  <c r="AL63" s="1"/>
  <c r="AM63" s="1"/>
  <c r="AN63" s="1"/>
  <c r="AO63" s="1"/>
  <c r="AP63" s="1"/>
  <c r="AI67"/>
  <c r="AJ67" s="1"/>
  <c r="AL67" s="1"/>
  <c r="AM67" s="1"/>
  <c r="AN67" s="1"/>
  <c r="AO67" s="1"/>
  <c r="AP67" s="1"/>
  <c r="AI52"/>
  <c r="AJ52" s="1"/>
  <c r="AI48"/>
  <c r="AJ48" s="1"/>
  <c r="AI50"/>
  <c r="AJ50" s="1"/>
  <c r="AI55"/>
  <c r="AJ55" s="1"/>
  <c r="AL55" s="1"/>
  <c r="AI59"/>
  <c r="AJ59" s="1"/>
  <c r="AL59" s="1"/>
  <c r="AS108"/>
  <c r="AI47"/>
  <c r="AJ47" s="1"/>
  <c r="AL47" s="1"/>
  <c r="AI79"/>
  <c r="AJ79" s="1"/>
  <c r="AL79" s="1"/>
  <c r="AL106"/>
  <c r="AP106" s="1"/>
  <c r="AL83"/>
  <c r="AL94"/>
  <c r="AM94" s="1"/>
  <c r="AN94" s="1"/>
  <c r="AO94" s="1"/>
  <c r="AP94" s="1"/>
  <c r="AL95"/>
  <c r="AM95" s="1"/>
  <c r="AN95" s="1"/>
  <c r="AO95" s="1"/>
  <c r="AP95" s="1"/>
  <c r="AL96"/>
  <c r="AL97"/>
  <c r="AL98"/>
  <c r="AM98" s="1"/>
  <c r="AN98" s="1"/>
  <c r="AO98" s="1"/>
  <c r="AP98" s="1"/>
  <c r="AL99"/>
  <c r="AM99" s="1"/>
  <c r="AN99" s="1"/>
  <c r="AO99" s="1"/>
  <c r="AP99" s="1"/>
  <c r="AL100"/>
  <c r="AL78"/>
  <c r="AL80"/>
  <c r="AM80" s="1"/>
  <c r="AN80" s="1"/>
  <c r="AO80" s="1"/>
  <c r="AP80" s="1"/>
  <c r="AL82"/>
  <c r="AL84"/>
  <c r="AM84" s="1"/>
  <c r="AN84" s="1"/>
  <c r="AO84" s="1"/>
  <c r="AP84" s="1"/>
  <c r="AL86"/>
  <c r="AM86" s="1"/>
  <c r="AN86" s="1"/>
  <c r="AO86" s="1"/>
  <c r="AP86" s="1"/>
  <c r="AL88"/>
  <c r="AL89"/>
  <c r="AM89" s="1"/>
  <c r="AN89" s="1"/>
  <c r="AO89" s="1"/>
  <c r="AP89" s="1"/>
  <c r="AL90"/>
  <c r="AM90" s="1"/>
  <c r="AN90" s="1"/>
  <c r="AO90" s="1"/>
  <c r="AP90" s="1"/>
  <c r="AL92"/>
  <c r="AL81"/>
  <c r="AM81" s="1"/>
  <c r="AN81" s="1"/>
  <c r="AO81" s="1"/>
  <c r="AP81" s="1"/>
  <c r="AL62"/>
  <c r="AM62" s="1"/>
  <c r="AN62" s="1"/>
  <c r="AO62" s="1"/>
  <c r="AP62" s="1"/>
  <c r="AL65"/>
  <c r="AL66"/>
  <c r="AM66" s="1"/>
  <c r="AN66" s="1"/>
  <c r="AO66" s="1"/>
  <c r="AP66" s="1"/>
  <c r="AL70"/>
  <c r="AL72"/>
  <c r="AM72" s="1"/>
  <c r="AN72" s="1"/>
  <c r="AO72" s="1"/>
  <c r="AP72" s="1"/>
  <c r="AL74"/>
  <c r="AL76"/>
  <c r="AM76" s="1"/>
  <c r="AN76" s="1"/>
  <c r="AO76" s="1"/>
  <c r="AP76" s="1"/>
  <c r="AL64"/>
  <c r="AL73"/>
  <c r="AL68"/>
  <c r="AL56"/>
  <c r="AL58"/>
  <c r="AM58" s="1"/>
  <c r="AN58" s="1"/>
  <c r="AO58" s="1"/>
  <c r="AP58" s="1"/>
  <c r="AL57"/>
  <c r="AM57" s="1"/>
  <c r="AN57" s="1"/>
  <c r="AO57" s="1"/>
  <c r="AP57" s="1"/>
  <c r="AL60"/>
  <c r="AL51"/>
  <c r="AL105"/>
  <c r="AF49"/>
  <c r="AD50"/>
  <c r="AF50" s="1"/>
  <c r="AD48"/>
  <c r="AF48" s="1"/>
  <c r="AF52"/>
  <c r="AF54"/>
  <c r="AM47" l="1"/>
  <c r="AN47" s="1"/>
  <c r="AO47" s="1"/>
  <c r="AP47" s="1"/>
  <c r="AM60"/>
  <c r="AN60" s="1"/>
  <c r="AO60" s="1"/>
  <c r="AP60" s="1"/>
  <c r="AM73"/>
  <c r="AN73" s="1"/>
  <c r="AO73" s="1"/>
  <c r="AP73" s="1"/>
  <c r="AM105"/>
  <c r="AN105" s="1"/>
  <c r="AM68"/>
  <c r="AN68" s="1"/>
  <c r="AO68" s="1"/>
  <c r="AP68" s="1"/>
  <c r="AM88"/>
  <c r="AN88" s="1"/>
  <c r="AO88" s="1"/>
  <c r="AP88" s="1"/>
  <c r="AM79"/>
  <c r="AN79" s="1"/>
  <c r="AO79" s="1"/>
  <c r="AP79" s="1"/>
  <c r="AM51"/>
  <c r="AN51" s="1"/>
  <c r="AO51" s="1"/>
  <c r="AP51" s="1"/>
  <c r="AM74"/>
  <c r="AN74" s="1"/>
  <c r="AO74" s="1"/>
  <c r="AP74" s="1"/>
  <c r="AM65"/>
  <c r="AN65" s="1"/>
  <c r="AO65" s="1"/>
  <c r="AP65" s="1"/>
  <c r="AM92"/>
  <c r="AN92" s="1"/>
  <c r="AO92" s="1"/>
  <c r="AP92" s="1"/>
  <c r="AM78"/>
  <c r="AN78" s="1"/>
  <c r="AO78" s="1"/>
  <c r="AP78" s="1"/>
  <c r="AM97"/>
  <c r="AN97" s="1"/>
  <c r="AO97" s="1"/>
  <c r="AP97" s="1"/>
  <c r="AM59"/>
  <c r="AN59" s="1"/>
  <c r="AO59" s="1"/>
  <c r="AP59" s="1"/>
  <c r="AM100"/>
  <c r="AN100" s="1"/>
  <c r="AO100" s="1"/>
  <c r="AP100" s="1"/>
  <c r="AM96"/>
  <c r="AN96" s="1"/>
  <c r="AO96" s="1"/>
  <c r="AP96" s="1"/>
  <c r="AM91"/>
  <c r="AN91" s="1"/>
  <c r="AO91" s="1"/>
  <c r="AP91" s="1"/>
  <c r="AM55"/>
  <c r="AN55" s="1"/>
  <c r="AO55" s="1"/>
  <c r="AP55" s="1"/>
  <c r="AM56"/>
  <c r="AN56" s="1"/>
  <c r="AO56" s="1"/>
  <c r="AP56" s="1"/>
  <c r="AM64"/>
  <c r="AN64" s="1"/>
  <c r="AO64" s="1"/>
  <c r="AP64" s="1"/>
  <c r="AM70"/>
  <c r="AN70" s="1"/>
  <c r="AO70" s="1"/>
  <c r="AP70" s="1"/>
  <c r="AM82"/>
  <c r="AN82" s="1"/>
  <c r="AO82" s="1"/>
  <c r="AP82" s="1"/>
  <c r="AM83"/>
  <c r="AN83" s="1"/>
  <c r="AO83" s="1"/>
  <c r="AP83" s="1"/>
  <c r="AM87"/>
  <c r="AN87" s="1"/>
  <c r="AO87" s="1"/>
  <c r="AP87" s="1"/>
  <c r="AL52"/>
  <c r="AM52" s="1"/>
  <c r="AN52" s="1"/>
  <c r="AO52" s="1"/>
  <c r="AP52" s="1"/>
  <c r="AL46"/>
  <c r="AI108"/>
  <c r="AL48"/>
  <c r="AM48" s="1"/>
  <c r="AN48" s="1"/>
  <c r="AO48" s="1"/>
  <c r="AP48" s="1"/>
  <c r="AL50"/>
  <c r="AL54"/>
  <c r="AM54" s="1"/>
  <c r="AN54" s="1"/>
  <c r="AO54" s="1"/>
  <c r="AP54" s="1"/>
  <c r="AL49"/>
  <c r="AM49" s="1"/>
  <c r="AN49" s="1"/>
  <c r="AO49" s="1"/>
  <c r="AP49" s="1"/>
  <c r="AO105" l="1"/>
  <c r="AP105" s="1"/>
  <c r="AQ106" s="1"/>
  <c r="AQ101"/>
  <c r="AQ77"/>
  <c r="AQ93"/>
  <c r="AQ69"/>
  <c r="AM50"/>
  <c r="AN50" s="1"/>
  <c r="AO50" s="1"/>
  <c r="AP50" s="1"/>
  <c r="AQ85"/>
  <c r="AQ61"/>
  <c r="AM46"/>
  <c r="AN46" s="1"/>
  <c r="AO46" s="1"/>
  <c r="AP46" s="1"/>
  <c r="AQ53" s="1"/>
  <c r="AP108" l="1"/>
  <c r="AQ108"/>
  <c r="D12" l="1"/>
</calcChain>
</file>

<file path=xl/comments1.xml><?xml version="1.0" encoding="utf-8"?>
<comments xmlns="http://schemas.openxmlformats.org/spreadsheetml/2006/main">
  <authors>
    <author>Author</author>
  </authors>
  <commentList>
    <comment ref="Z40" authorId="0">
      <text>
        <r>
          <rPr>
            <b/>
            <sz val="8"/>
            <color indexed="81"/>
            <rFont val="Tahoma"/>
            <family val="2"/>
          </rPr>
          <t>Nota Bene!!!:</t>
        </r>
        <r>
          <rPr>
            <sz val="8"/>
            <color indexed="81"/>
            <rFont val="Tahoma"/>
            <family val="2"/>
          </rPr>
          <t xml:space="preserve">
Enter the exact amount you PAID your supplier for this item; It will be on his quote/Invoice Line-Item.</t>
        </r>
      </text>
    </comment>
    <comment ref="AA40" authorId="0">
      <text>
        <r>
          <rPr>
            <b/>
            <sz val="8"/>
            <color indexed="81"/>
            <rFont val="Tahoma"/>
            <family val="2"/>
          </rPr>
          <t>Nota Bene:</t>
        </r>
        <r>
          <rPr>
            <sz val="8"/>
            <color indexed="81"/>
            <rFont val="Tahoma"/>
            <family val="2"/>
          </rPr>
          <t xml:space="preserve">
If you are not sure, read 
     \Companies&gt;FSS&gt;Taxes&gt;Utah
publication-25 &amp; publication-42</t>
        </r>
      </text>
    </comment>
    <comment ref="AB40" authorId="0">
      <text>
        <r>
          <rPr>
            <b/>
            <sz val="8"/>
            <color indexed="81"/>
            <rFont val="Tahoma"/>
            <family val="2"/>
          </rPr>
          <t>Nota Bene:
If you are not sure, read 
     \Companies&gt;FSS&gt;Taxes&gt;Utah
publication-25 &amp; publication-42</t>
        </r>
        <r>
          <rPr>
            <sz val="8"/>
            <color indexed="81"/>
            <rFont val="Tahoma"/>
            <family val="2"/>
          </rPr>
          <t xml:space="preserve">
If WE install it by AFFIXING it to a building, we must pay tax to the SUPPLIER, and MUST NOT show 'tax' on the invoice.
If we 'FIT' it, or sell it to a user and it is 'PORTABLE'
We DO NOT pay tax when we buy from our supplier, however we MUST CHARGE SALES TAX and SHOW it on the invoice to the customer.
The only time this is reflected in an exemption is:
If we are a Religious org, aan 'exempt' charitible organisation, selling to a tax exempt org (govt, school etc)
If we are retailing, we do not pay tx on purchase, but must charge local sales tax when we sell to a customer
</t>
        </r>
      </text>
    </comment>
    <comment ref="AF40" authorId="0">
      <text>
        <r>
          <rPr>
            <b/>
            <sz val="8"/>
            <color indexed="81"/>
            <rFont val="Tahoma"/>
            <family val="2"/>
          </rPr>
          <t>Enter:</t>
        </r>
        <r>
          <rPr>
            <sz val="8"/>
            <color indexed="81"/>
            <rFont val="Tahoma"/>
            <family val="2"/>
          </rPr>
          <t xml:space="preserve">
Markup amount in format:
            0.30
decimal form, without the percent sign
</t>
        </r>
      </text>
    </comment>
    <comment ref="AG40" authorId="0">
      <text>
        <r>
          <rPr>
            <sz val="8"/>
            <color indexed="81"/>
            <rFont val="Tahoma"/>
            <family val="2"/>
          </rPr>
          <t xml:space="preserve">This is our 
LOCAL STATE SALES TAX
</t>
        </r>
      </text>
    </comment>
    <comment ref="AI40" authorId="0">
      <text>
        <r>
          <rPr>
            <b/>
            <sz val="8"/>
            <color indexed="81"/>
            <rFont val="Tahoma"/>
            <family val="2"/>
          </rPr>
          <t>Enter:</t>
        </r>
        <r>
          <rPr>
            <sz val="8"/>
            <color indexed="81"/>
            <rFont val="Tahoma"/>
            <family val="2"/>
          </rPr>
          <t xml:space="preserve">
The Freight charge from the Suppliers Invoice.
This must show up as "Freight" in Century21!!</t>
        </r>
      </text>
    </comment>
    <comment ref="AK40" authorId="0">
      <text>
        <r>
          <rPr>
            <b/>
            <sz val="8"/>
            <color indexed="81"/>
            <rFont val="Tahoma"/>
            <family val="2"/>
          </rPr>
          <t>Enter:</t>
        </r>
        <r>
          <rPr>
            <sz val="8"/>
            <color indexed="81"/>
            <rFont val="Tahoma"/>
            <family val="2"/>
          </rPr>
          <t xml:space="preserve">
The amount we charge to Tag an extinguisher</t>
        </r>
      </text>
    </comment>
    <comment ref="AL40" authorId="0">
      <text>
        <r>
          <rPr>
            <b/>
            <sz val="8"/>
            <color indexed="81"/>
            <rFont val="Tahoma"/>
            <family val="2"/>
          </rPr>
          <t>WARNING:</t>
        </r>
        <r>
          <rPr>
            <sz val="8"/>
            <color indexed="81"/>
            <rFont val="Tahoma"/>
            <family val="2"/>
          </rPr>
          <t xml:space="preserve">
This is the </t>
        </r>
        <r>
          <rPr>
            <b/>
            <sz val="8"/>
            <color indexed="81"/>
            <rFont val="Tahoma"/>
            <family val="2"/>
          </rPr>
          <t>MINIMUM SELLING price.</t>
        </r>
        <r>
          <rPr>
            <sz val="8"/>
            <color indexed="81"/>
            <rFont val="Tahoma"/>
            <family val="2"/>
          </rPr>
          <t xml:space="preserve">
If I sell at this price I have covered my base costs ONLY.
The Suppliers selling price
The tax the supplier charged me
the freight the supplier charged for each piece
AND, with the 30% markup
taken in to account the cost for 'BURDEN"
  estimator
  pay roll
  Accounting (JCost-CostAccting)
 Project Mangement
 Stamps, Paper, Power etc.
Dropping below th amount in this column, means we sell at a LOSS!!
You are paying the client, be it customer or staff member, to take it from you.
REMEMBER: If you put a check in the 'Taxed @ End' column, you MUST Pay the amount to the Tax Commission
</t>
        </r>
      </text>
    </comment>
    <comment ref="AM40" authorId="0">
      <text>
        <r>
          <rPr>
            <sz val="8"/>
            <color indexed="81"/>
            <rFont val="Tahoma"/>
            <family val="2"/>
          </rPr>
          <t xml:space="preserve">This is sets our profit per centage
</t>
        </r>
      </text>
    </comment>
    <comment ref="AO40" authorId="0">
      <text>
        <r>
          <rPr>
            <sz val="8"/>
            <color indexed="81"/>
            <rFont val="Tahoma"/>
            <family val="2"/>
          </rPr>
          <t xml:space="preserve">This is our 
LOCAL STATE SALES TAX
generally only on extinguishers
</t>
        </r>
      </text>
    </comment>
    <comment ref="AP40" authorId="0">
      <text>
        <r>
          <rPr>
            <b/>
            <sz val="8"/>
            <color indexed="81"/>
            <rFont val="Tahoma"/>
            <family val="2"/>
          </rPr>
          <t>Note:</t>
        </r>
        <r>
          <rPr>
            <sz val="8"/>
            <color indexed="81"/>
            <rFont val="Tahoma"/>
            <family val="2"/>
          </rPr>
          <t xml:space="preserve">
Multiply SP by the number of 'items' in column W (Heading is #)</t>
        </r>
      </text>
    </comment>
    <comment ref="AA42" authorId="0">
      <text>
        <r>
          <rPr>
            <b/>
            <sz val="8"/>
            <color indexed="81"/>
            <rFont val="Tahoma"/>
            <family val="2"/>
          </rPr>
          <t>Note:</t>
        </r>
        <r>
          <rPr>
            <sz val="8"/>
            <color indexed="81"/>
            <rFont val="Tahoma"/>
            <family val="2"/>
          </rPr>
          <t xml:space="preserve">
If you are taxed at source; you add the buy price and the tax together; that is your Cost Price per unit that you use as your basis for other calcs.</t>
        </r>
      </text>
    </comment>
    <comment ref="AB42" authorId="0">
      <text>
        <r>
          <rPr>
            <b/>
            <sz val="8"/>
            <color indexed="81"/>
            <rFont val="Tahoma"/>
            <family val="2"/>
          </rPr>
          <t>End Point:</t>
        </r>
        <r>
          <rPr>
            <sz val="8"/>
            <color indexed="81"/>
            <rFont val="Tahoma"/>
            <family val="2"/>
          </rPr>
          <t xml:space="preserve">
If you don't pay tax to the supplier, because the item you are selling is 'portable', then after you have added buy price, freight, markup and tag fee etc to get your Sell-Price, you then add the UT sales tax.  This you pay quarterly to the Commiss.
So, consider: sprinkler heads ...
add sales tax if you sell to Van, or AAA, or Delta Fire.
No sales tax if WE attach it to a building.
</t>
        </r>
      </text>
    </comment>
  </commentList>
</comments>
</file>

<file path=xl/sharedStrings.xml><?xml version="1.0" encoding="utf-8"?>
<sst xmlns="http://schemas.openxmlformats.org/spreadsheetml/2006/main" count="207" uniqueCount="101">
  <si>
    <t>For:</t>
  </si>
  <si>
    <t>Fire Suppression Systems  Division 21</t>
  </si>
  <si>
    <t>Bid Number:</t>
  </si>
  <si>
    <t>Date:</t>
  </si>
  <si>
    <t>Expires:</t>
  </si>
  <si>
    <t>days</t>
  </si>
  <si>
    <t>Project:</t>
  </si>
  <si>
    <t>Marriot Residence Inn, 171 East 5300 South, Murray, Utah 84107</t>
  </si>
  <si>
    <t>Line Item #1:</t>
  </si>
  <si>
    <t>(estimated all steel piping)</t>
  </si>
  <si>
    <t>Line Item #2:</t>
  </si>
  <si>
    <t>(estimated 2-6 floors CPVC)</t>
  </si>
  <si>
    <t>Fire Pump:</t>
  </si>
  <si>
    <t>(estimated for Fire Pump if Needed with out Transfer switch)</t>
  </si>
  <si>
    <t>(estimated to add Transfer Switch)</t>
  </si>
  <si>
    <t>FE and FEC:</t>
  </si>
  <si>
    <t>(estimated delivered and tagged)</t>
  </si>
  <si>
    <t>Bidder:</t>
  </si>
  <si>
    <t>William Dangerfield</t>
  </si>
  <si>
    <t>(801) 277-6464</t>
  </si>
  <si>
    <r>
      <t xml:space="preserve">for </t>
    </r>
    <r>
      <rPr>
        <b/>
        <sz val="12"/>
        <color rgb="FFFF0000"/>
        <rFont val="Times New Roman"/>
        <family val="1"/>
      </rPr>
      <t>Fire Suppression Services Incorporated</t>
    </r>
  </si>
  <si>
    <t>Steel Piping:</t>
  </si>
  <si>
    <t>CPVC Piping:</t>
  </si>
  <si>
    <t>FE &amp; FEC's</t>
  </si>
  <si>
    <t>Fire Riser:</t>
  </si>
  <si>
    <t>Main Floor:</t>
  </si>
  <si>
    <t>Standpipe:</t>
  </si>
  <si>
    <t>FDC:</t>
  </si>
  <si>
    <t>6 liter K:</t>
  </si>
  <si>
    <t>1st Level:</t>
  </si>
  <si>
    <t>2nd Level:</t>
  </si>
  <si>
    <t>3rd Level:</t>
  </si>
  <si>
    <t>4th Level:</t>
  </si>
  <si>
    <t>5th Level:</t>
  </si>
  <si>
    <t>6th Level:</t>
  </si>
  <si>
    <t>Engineering:</t>
  </si>
  <si>
    <t>Total:</t>
  </si>
  <si>
    <t>Transfer switch</t>
  </si>
  <si>
    <t>ea</t>
  </si>
  <si>
    <t>tax</t>
  </si>
  <si>
    <t>CP</t>
  </si>
  <si>
    <t>Source</t>
  </si>
  <si>
    <t>End</t>
  </si>
  <si>
    <t>Taxed</t>
  </si>
  <si>
    <t>@</t>
  </si>
  <si>
    <t>incl</t>
  </si>
  <si>
    <t>Buy</t>
  </si>
  <si>
    <t>Freight</t>
  </si>
  <si>
    <t>each</t>
  </si>
  <si>
    <t>Total</t>
  </si>
  <si>
    <t>Extension</t>
  </si>
  <si>
    <t>Description</t>
  </si>
  <si>
    <t>end</t>
  </si>
  <si>
    <t>SalesTax</t>
  </si>
  <si>
    <t>If JL freight is $145.00</t>
  </si>
  <si>
    <t>then divide 40 items into 145</t>
  </si>
  <si>
    <t>add</t>
  </si>
  <si>
    <t>tag</t>
  </si>
  <si>
    <t>fee</t>
  </si>
  <si>
    <t>Ext</t>
  </si>
  <si>
    <t>SELL</t>
  </si>
  <si>
    <t>PRICE</t>
  </si>
  <si>
    <t>plus</t>
  </si>
  <si>
    <t>Retail</t>
  </si>
  <si>
    <t>Billz</t>
  </si>
  <si>
    <t>Adjustment</t>
  </si>
  <si>
    <t>Notes:</t>
  </si>
  <si>
    <t>amount</t>
  </si>
  <si>
    <t>5 lb ABC:</t>
  </si>
  <si>
    <t>10 lb ABC:</t>
  </si>
  <si>
    <t>Part Number</t>
  </si>
  <si>
    <t>8113G17</t>
  </si>
  <si>
    <t>1816G17</t>
  </si>
  <si>
    <t>2018G17FX</t>
  </si>
  <si>
    <t>FEC surface</t>
  </si>
  <si>
    <t>FEC Semi K</t>
  </si>
  <si>
    <t>FEC Semi</t>
  </si>
  <si>
    <t>1815G17FX</t>
  </si>
  <si>
    <t>LVL 2</t>
  </si>
  <si>
    <t>LVL 3</t>
  </si>
  <si>
    <t>#</t>
  </si>
  <si>
    <t>LVL 5</t>
  </si>
  <si>
    <t>LVL 6</t>
  </si>
  <si>
    <t>LVL 7</t>
  </si>
  <si>
    <t>By</t>
  </si>
  <si>
    <t>Floor</t>
  </si>
  <si>
    <t>Delivery: &amp; Handling</t>
  </si>
  <si>
    <t>Other Item</t>
  </si>
  <si>
    <t>point</t>
  </si>
  <si>
    <t>Freight is to us by/from SUPPLIER</t>
  </si>
  <si>
    <t>S&amp;H is to our customer, our delivery charge to them</t>
  </si>
  <si>
    <t>each/one</t>
  </si>
  <si>
    <t>Burden</t>
  </si>
  <si>
    <t>ADD</t>
  </si>
  <si>
    <t>PROFIT</t>
  </si>
  <si>
    <t>HERE</t>
  </si>
  <si>
    <t>SP</t>
  </si>
  <si>
    <t>profit</t>
  </si>
  <si>
    <t>Multple units</t>
  </si>
  <si>
    <t>UT</t>
  </si>
  <si>
    <t>sales</t>
  </si>
</sst>
</file>

<file path=xl/styles.xml><?xml version="1.0" encoding="utf-8"?>
<styleSheet xmlns="http://schemas.openxmlformats.org/spreadsheetml/2006/main">
  <numFmts count="2">
    <numFmt numFmtId="164" formatCode="yyyy\-mm\-dd;@"/>
    <numFmt numFmtId="165" formatCode="&quot;$&quot;#,##0.00"/>
  </numFmts>
  <fonts count="8">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
      <b/>
      <sz val="12"/>
      <color rgb="FFFF0000"/>
      <name val="Times New Roman"/>
      <family val="1"/>
    </font>
    <font>
      <sz val="11"/>
      <color theme="1"/>
      <name val="Times New Roman"/>
      <family val="1"/>
    </font>
    <font>
      <sz val="8"/>
      <color indexed="81"/>
      <name val="Tahoma"/>
      <family val="2"/>
    </font>
    <font>
      <b/>
      <sz val="8"/>
      <color indexed="81"/>
      <name val="Tahoma"/>
      <family val="2"/>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1"/>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43">
    <xf numFmtId="0" fontId="0" fillId="0" borderId="0" xfId="0"/>
    <xf numFmtId="0" fontId="1" fillId="0" borderId="0" xfId="0" applyFont="1" applyBorder="1" applyAlignment="1">
      <alignment horizontal="right" vertical="top" wrapText="1"/>
    </xf>
    <xf numFmtId="0" fontId="1" fillId="0" borderId="0" xfId="0" applyFont="1" applyBorder="1" applyAlignment="1">
      <alignment horizontal="left" vertical="top"/>
    </xf>
    <xf numFmtId="0" fontId="1" fillId="0" borderId="0" xfId="0" applyFont="1" applyBorder="1" applyAlignment="1">
      <alignment vertical="top" wrapText="1"/>
    </xf>
    <xf numFmtId="0" fontId="1" fillId="0" borderId="0" xfId="0" applyFont="1" applyBorder="1"/>
    <xf numFmtId="0" fontId="0" fillId="0" borderId="0" xfId="0" applyBorder="1"/>
    <xf numFmtId="2" fontId="1" fillId="0" borderId="0" xfId="0" applyNumberFormat="1" applyFont="1" applyBorder="1" applyAlignment="1">
      <alignment vertical="top" wrapText="1"/>
    </xf>
    <xf numFmtId="164" fontId="1" fillId="0" borderId="0" xfId="0" applyNumberFormat="1" applyFont="1" applyBorder="1" applyAlignment="1">
      <alignment vertical="top" wrapText="1"/>
    </xf>
    <xf numFmtId="0" fontId="1" fillId="0" borderId="0" xfId="0" applyFont="1" applyBorder="1" applyAlignment="1">
      <alignment horizontal="right"/>
    </xf>
    <xf numFmtId="0" fontId="2" fillId="0" borderId="0" xfId="0" applyFont="1" applyBorder="1" applyProtection="1">
      <protection locked="0"/>
    </xf>
    <xf numFmtId="165" fontId="2" fillId="0" borderId="0" xfId="0" applyNumberFormat="1" applyFont="1" applyBorder="1" applyProtection="1"/>
    <xf numFmtId="0" fontId="1" fillId="0" borderId="0" xfId="0" applyFont="1" applyBorder="1" applyProtection="1">
      <protection locked="0"/>
    </xf>
    <xf numFmtId="0" fontId="1" fillId="0" borderId="0" xfId="0" applyNumberFormat="1" applyFont="1" applyBorder="1"/>
    <xf numFmtId="0" fontId="0" fillId="0" borderId="0" xfId="0" applyBorder="1" applyAlignment="1">
      <alignment horizontal="right"/>
    </xf>
    <xf numFmtId="1" fontId="0" fillId="0" borderId="0" xfId="0" applyNumberFormat="1" applyAlignment="1">
      <alignment horizontal="center"/>
    </xf>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2" fillId="0" borderId="0" xfId="0" applyFont="1" applyBorder="1"/>
    <xf numFmtId="4" fontId="1" fillId="0" borderId="0" xfId="0" applyNumberFormat="1" applyFont="1" applyBorder="1"/>
    <xf numFmtId="4" fontId="1" fillId="0" borderId="0" xfId="0" applyNumberFormat="1" applyFont="1"/>
    <xf numFmtId="0" fontId="1" fillId="0" borderId="0" xfId="0" applyFont="1" applyFill="1" applyBorder="1"/>
    <xf numFmtId="4" fontId="1" fillId="0" borderId="0" xfId="0" applyNumberFormat="1" applyFont="1" applyFill="1" applyBorder="1"/>
    <xf numFmtId="0" fontId="1" fillId="0" borderId="0" xfId="0" applyFont="1" applyFill="1" applyBorder="1" applyAlignment="1">
      <alignment shrinkToFit="1"/>
    </xf>
    <xf numFmtId="4" fontId="2" fillId="0" borderId="0" xfId="0" applyNumberFormat="1" applyFont="1" applyBorder="1"/>
    <xf numFmtId="0" fontId="2" fillId="0" borderId="0" xfId="0" applyFont="1" applyBorder="1" applyAlignment="1">
      <alignment horizontal="center"/>
    </xf>
    <xf numFmtId="0" fontId="2" fillId="0" borderId="1" xfId="0" applyFont="1" applyBorder="1"/>
    <xf numFmtId="0" fontId="2" fillId="0" borderId="2" xfId="0" applyFont="1" applyBorder="1"/>
    <xf numFmtId="0" fontId="2" fillId="0" borderId="4" xfId="0" applyFont="1" applyBorder="1"/>
    <xf numFmtId="10" fontId="2" fillId="0" borderId="0" xfId="0" applyNumberFormat="1" applyFont="1" applyBorder="1" applyAlignment="1">
      <alignment horizontal="center"/>
    </xf>
    <xf numFmtId="0" fontId="2" fillId="0" borderId="6" xfId="0" applyFont="1" applyBorder="1"/>
    <xf numFmtId="0" fontId="2" fillId="0" borderId="7" xfId="0" applyFont="1" applyBorder="1"/>
    <xf numFmtId="0" fontId="2" fillId="0" borderId="7" xfId="0" applyFont="1" applyBorder="1" applyAlignment="1">
      <alignment horizontal="center"/>
    </xf>
    <xf numFmtId="0" fontId="2" fillId="0" borderId="8" xfId="0" applyFont="1" applyFill="1" applyBorder="1" applyAlignment="1">
      <alignment horizontal="center"/>
    </xf>
    <xf numFmtId="4" fontId="1" fillId="0" borderId="0" xfId="0" applyNumberFormat="1" applyFont="1" applyAlignment="1">
      <alignment horizontal="center"/>
    </xf>
    <xf numFmtId="1" fontId="1" fillId="3" borderId="0" xfId="0" applyNumberFormat="1" applyFont="1" applyFill="1" applyBorder="1" applyAlignment="1">
      <alignment horizontal="center"/>
    </xf>
    <xf numFmtId="1" fontId="1" fillId="3" borderId="0" xfId="0" applyNumberFormat="1" applyFont="1" applyFill="1" applyAlignment="1">
      <alignment horizontal="center"/>
    </xf>
    <xf numFmtId="0" fontId="1" fillId="0" borderId="4" xfId="0" applyFont="1" applyBorder="1"/>
    <xf numFmtId="0" fontId="1" fillId="0" borderId="6" xfId="0" applyFont="1" applyBorder="1"/>
    <xf numFmtId="0" fontId="1" fillId="0" borderId="7" xfId="0" applyFont="1" applyBorder="1"/>
    <xf numFmtId="0" fontId="1" fillId="0" borderId="7" xfId="0" applyFont="1" applyFill="1" applyBorder="1"/>
    <xf numFmtId="4" fontId="1" fillId="0" borderId="7" xfId="0" applyNumberFormat="1" applyFont="1" applyBorder="1"/>
    <xf numFmtId="4" fontId="1" fillId="0" borderId="7" xfId="0" applyNumberFormat="1" applyFont="1" applyBorder="1" applyAlignment="1">
      <alignment horizontal="center"/>
    </xf>
    <xf numFmtId="4" fontId="1" fillId="2" borderId="7" xfId="0" applyNumberFormat="1" applyFont="1" applyFill="1" applyBorder="1" applyAlignment="1">
      <alignment horizontal="center"/>
    </xf>
    <xf numFmtId="0" fontId="2" fillId="0" borderId="0" xfId="0" applyFont="1"/>
    <xf numFmtId="0" fontId="2" fillId="0" borderId="2" xfId="0" applyFont="1" applyBorder="1" applyAlignment="1">
      <alignment horizontal="center"/>
    </xf>
    <xf numFmtId="0" fontId="1" fillId="0" borderId="2" xfId="0" applyFont="1" applyBorder="1"/>
    <xf numFmtId="0" fontId="0" fillId="0" borderId="3" xfId="0" applyBorder="1"/>
    <xf numFmtId="0" fontId="0" fillId="0" borderId="5" xfId="0" applyBorder="1"/>
    <xf numFmtId="0" fontId="1" fillId="0" borderId="9" xfId="0" applyFont="1" applyBorder="1"/>
    <xf numFmtId="0" fontId="2" fillId="0" borderId="10" xfId="0" applyFont="1" applyBorder="1" applyAlignment="1">
      <alignment horizontal="center"/>
    </xf>
    <xf numFmtId="0" fontId="2" fillId="0" borderId="11" xfId="0" applyFont="1" applyFill="1" applyBorder="1" applyAlignment="1">
      <alignment horizontal="center"/>
    </xf>
    <xf numFmtId="0" fontId="2" fillId="0" borderId="10" xfId="0" applyFont="1" applyBorder="1" applyAlignment="1">
      <alignment horizontal="left"/>
    </xf>
    <xf numFmtId="4" fontId="5" fillId="3" borderId="10" xfId="0" applyNumberFormat="1" applyFont="1" applyFill="1" applyBorder="1"/>
    <xf numFmtId="4" fontId="5" fillId="5" borderId="10" xfId="0" applyNumberFormat="1" applyFont="1" applyFill="1" applyBorder="1"/>
    <xf numFmtId="4" fontId="1" fillId="5" borderId="11" xfId="0" applyNumberFormat="1" applyFont="1" applyFill="1" applyBorder="1"/>
    <xf numFmtId="4" fontId="1" fillId="5" borderId="11" xfId="0" applyNumberFormat="1" applyFont="1" applyFill="1" applyBorder="1" applyAlignment="1">
      <alignment horizontal="center"/>
    </xf>
    <xf numFmtId="0" fontId="1" fillId="0" borderId="0" xfId="0" applyFont="1" applyAlignment="1">
      <alignment horizontal="right"/>
    </xf>
    <xf numFmtId="4" fontId="1" fillId="6" borderId="10" xfId="0" applyNumberFormat="1" applyFont="1" applyFill="1" applyBorder="1" applyProtection="1">
      <protection locked="0"/>
    </xf>
    <xf numFmtId="0" fontId="2" fillId="0" borderId="4" xfId="0" applyFont="1" applyBorder="1" applyAlignment="1">
      <alignment horizontal="center"/>
    </xf>
    <xf numFmtId="0" fontId="2" fillId="0" borderId="6" xfId="0" applyFont="1" applyBorder="1" applyAlignment="1">
      <alignment horizontal="center"/>
    </xf>
    <xf numFmtId="10" fontId="2" fillId="0" borderId="4" xfId="0" applyNumberFormat="1" applyFont="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1" fillId="0" borderId="1" xfId="0" applyFont="1" applyBorder="1"/>
    <xf numFmtId="4" fontId="1" fillId="7" borderId="0" xfId="0" applyNumberFormat="1" applyFont="1" applyFill="1" applyBorder="1" applyProtection="1">
      <protection locked="0"/>
    </xf>
    <xf numFmtId="1" fontId="1" fillId="4" borderId="7" xfId="0" applyNumberFormat="1" applyFont="1" applyFill="1" applyBorder="1" applyAlignment="1">
      <alignment horizontal="center"/>
    </xf>
    <xf numFmtId="0" fontId="1" fillId="4" borderId="4" xfId="0" applyFont="1" applyFill="1" applyBorder="1" applyProtection="1"/>
    <xf numFmtId="0" fontId="2" fillId="4" borderId="0" xfId="0" applyFont="1" applyFill="1" applyBorder="1" applyProtection="1"/>
    <xf numFmtId="0" fontId="1" fillId="4" borderId="0" xfId="0" applyFont="1" applyFill="1" applyAlignment="1" applyProtection="1">
      <alignment horizontal="center"/>
    </xf>
    <xf numFmtId="4" fontId="1" fillId="4" borderId="0" xfId="0" applyNumberFormat="1" applyFont="1" applyFill="1" applyBorder="1" applyProtection="1"/>
    <xf numFmtId="1" fontId="1" fillId="4" borderId="0" xfId="0" applyNumberFormat="1" applyFont="1" applyFill="1" applyBorder="1" applyAlignment="1" applyProtection="1">
      <alignment horizontal="center"/>
    </xf>
    <xf numFmtId="1" fontId="1" fillId="4" borderId="0" xfId="0" applyNumberFormat="1" applyFont="1" applyFill="1" applyAlignment="1" applyProtection="1">
      <alignment horizontal="center"/>
    </xf>
    <xf numFmtId="4" fontId="1" fillId="4" borderId="0" xfId="0" applyNumberFormat="1" applyFont="1" applyFill="1" applyProtection="1"/>
    <xf numFmtId="4" fontId="1" fillId="4" borderId="0" xfId="0" applyNumberFormat="1" applyFont="1" applyFill="1" applyAlignment="1" applyProtection="1">
      <alignment horizontal="center"/>
    </xf>
    <xf numFmtId="4" fontId="1" fillId="4" borderId="10" xfId="0" applyNumberFormat="1" applyFont="1" applyFill="1" applyBorder="1" applyProtection="1"/>
    <xf numFmtId="4" fontId="5" fillId="4" borderId="10" xfId="0" applyNumberFormat="1" applyFont="1" applyFill="1" applyBorder="1" applyProtection="1"/>
    <xf numFmtId="4" fontId="1" fillId="6" borderId="4" xfId="0" applyNumberFormat="1" applyFont="1" applyFill="1" applyBorder="1" applyProtection="1">
      <protection locked="0"/>
    </xf>
    <xf numFmtId="0" fontId="1" fillId="8" borderId="0" xfId="0" applyFont="1" applyFill="1" applyAlignment="1">
      <alignment horizontal="center"/>
    </xf>
    <xf numFmtId="0" fontId="1" fillId="8" borderId="0" xfId="0" applyFont="1" applyFill="1" applyBorder="1"/>
    <xf numFmtId="4" fontId="1" fillId="8" borderId="0" xfId="0" applyNumberFormat="1" applyFont="1" applyFill="1" applyBorder="1" applyProtection="1">
      <protection locked="0"/>
    </xf>
    <xf numFmtId="1" fontId="1" fillId="8" borderId="0" xfId="0" applyNumberFormat="1" applyFont="1" applyFill="1" applyBorder="1" applyAlignment="1">
      <alignment horizontal="center"/>
    </xf>
    <xf numFmtId="1" fontId="1" fillId="8" borderId="0" xfId="0" applyNumberFormat="1" applyFont="1" applyFill="1" applyAlignment="1">
      <alignment horizontal="center"/>
    </xf>
    <xf numFmtId="4" fontId="1" fillId="8" borderId="0" xfId="0" applyNumberFormat="1" applyFont="1" applyFill="1"/>
    <xf numFmtId="4" fontId="1" fillId="8" borderId="0" xfId="0" applyNumberFormat="1" applyFont="1" applyFill="1" applyAlignment="1">
      <alignment horizontal="center"/>
    </xf>
    <xf numFmtId="4" fontId="1" fillId="8" borderId="10" xfId="0" applyNumberFormat="1" applyFont="1" applyFill="1" applyBorder="1" applyProtection="1">
      <protection locked="0"/>
    </xf>
    <xf numFmtId="0" fontId="1" fillId="4" borderId="0" xfId="0" applyFont="1" applyFill="1" applyBorder="1" applyProtection="1"/>
    <xf numFmtId="4" fontId="5" fillId="4" borderId="9" xfId="0" applyNumberFormat="1" applyFont="1" applyFill="1" applyBorder="1" applyProtection="1"/>
    <xf numFmtId="0" fontId="0" fillId="3" borderId="0" xfId="0" applyFill="1"/>
    <xf numFmtId="0" fontId="1" fillId="3" borderId="4" xfId="0" applyFont="1" applyFill="1" applyBorder="1"/>
    <xf numFmtId="0" fontId="1" fillId="3" borderId="0" xfId="0" applyFont="1" applyFill="1"/>
    <xf numFmtId="0" fontId="1" fillId="3" borderId="0" xfId="0" applyFont="1" applyFill="1" applyAlignment="1">
      <alignment horizontal="center"/>
    </xf>
    <xf numFmtId="0" fontId="1" fillId="3" borderId="0" xfId="0" applyFont="1" applyFill="1" applyBorder="1"/>
    <xf numFmtId="4" fontId="1" fillId="3" borderId="0" xfId="0" applyNumberFormat="1" applyFont="1" applyFill="1" applyBorder="1" applyProtection="1">
      <protection locked="0"/>
    </xf>
    <xf numFmtId="4" fontId="1" fillId="3" borderId="0" xfId="0" applyNumberFormat="1" applyFont="1" applyFill="1"/>
    <xf numFmtId="4" fontId="1" fillId="3" borderId="0" xfId="0" applyNumberFormat="1" applyFont="1" applyFill="1" applyAlignment="1">
      <alignment horizontal="center"/>
    </xf>
    <xf numFmtId="4" fontId="1" fillId="3" borderId="10" xfId="0" applyNumberFormat="1" applyFont="1" applyFill="1" applyBorder="1" applyProtection="1">
      <protection locked="0"/>
    </xf>
    <xf numFmtId="0" fontId="1" fillId="0" borderId="0" xfId="0" applyFont="1" applyFill="1" applyBorder="1" applyAlignment="1">
      <alignment horizontal="right"/>
    </xf>
    <xf numFmtId="0" fontId="1" fillId="3" borderId="0" xfId="0" applyFont="1" applyFill="1" applyAlignment="1">
      <alignment horizontal="right"/>
    </xf>
    <xf numFmtId="0" fontId="1" fillId="0" borderId="7" xfId="0" applyFont="1" applyBorder="1" applyAlignment="1">
      <alignment horizontal="right"/>
    </xf>
    <xf numFmtId="0" fontId="1" fillId="3" borderId="0" xfId="0" applyFont="1" applyFill="1" applyBorder="1" applyAlignment="1">
      <alignment horizontal="right"/>
    </xf>
    <xf numFmtId="0" fontId="1" fillId="3" borderId="0" xfId="0" applyFont="1" applyFill="1" applyBorder="1" applyAlignment="1">
      <alignment horizontal="center"/>
    </xf>
    <xf numFmtId="0" fontId="0" fillId="3" borderId="0" xfId="0" applyFill="1" applyProtection="1"/>
    <xf numFmtId="0" fontId="1" fillId="3" borderId="4" xfId="0" applyFont="1" applyFill="1" applyBorder="1" applyProtection="1"/>
    <xf numFmtId="0" fontId="1" fillId="3" borderId="0" xfId="0" applyFont="1" applyFill="1" applyProtection="1"/>
    <xf numFmtId="0" fontId="1" fillId="3" borderId="0" xfId="0" applyFont="1" applyFill="1" applyBorder="1" applyAlignment="1" applyProtection="1">
      <alignment horizontal="center"/>
    </xf>
    <xf numFmtId="4" fontId="5" fillId="3" borderId="10" xfId="0" applyNumberFormat="1" applyFont="1" applyFill="1" applyBorder="1" applyProtection="1"/>
    <xf numFmtId="0" fontId="1" fillId="3" borderId="0" xfId="0" applyFont="1" applyFill="1" applyBorder="1" applyAlignment="1" applyProtection="1">
      <alignment horizontal="right"/>
    </xf>
    <xf numFmtId="0" fontId="1" fillId="3" borderId="0" xfId="0" applyFont="1" applyFill="1" applyBorder="1" applyProtection="1"/>
    <xf numFmtId="4" fontId="1" fillId="3" borderId="0" xfId="0" applyNumberFormat="1" applyFont="1" applyFill="1" applyBorder="1" applyProtection="1"/>
    <xf numFmtId="1" fontId="1" fillId="3" borderId="0" xfId="0" applyNumberFormat="1" applyFont="1" applyFill="1" applyBorder="1" applyAlignment="1" applyProtection="1">
      <alignment horizontal="center"/>
    </xf>
    <xf numFmtId="1" fontId="1" fillId="3" borderId="0" xfId="0" applyNumberFormat="1" applyFont="1" applyFill="1" applyAlignment="1" applyProtection="1">
      <alignment horizontal="center"/>
    </xf>
    <xf numFmtId="4" fontId="1" fillId="3" borderId="0" xfId="0" applyNumberFormat="1" applyFont="1" applyFill="1" applyProtection="1"/>
    <xf numFmtId="4" fontId="1" fillId="3" borderId="0" xfId="0" applyNumberFormat="1" applyFont="1" applyFill="1" applyAlignment="1" applyProtection="1">
      <alignment horizontal="center"/>
    </xf>
    <xf numFmtId="4" fontId="1" fillId="3" borderId="10" xfId="0" applyNumberFormat="1" applyFont="1" applyFill="1" applyBorder="1" applyProtection="1"/>
    <xf numFmtId="0" fontId="1" fillId="0" borderId="10" xfId="0" applyFont="1" applyBorder="1" applyAlignment="1" applyProtection="1">
      <alignment horizontal="center"/>
      <protection locked="0"/>
    </xf>
    <xf numFmtId="0" fontId="1" fillId="3" borderId="10" xfId="0" applyFont="1" applyFill="1" applyBorder="1" applyAlignment="1" applyProtection="1">
      <alignment horizontal="center"/>
      <protection locked="0"/>
    </xf>
    <xf numFmtId="0" fontId="1" fillId="8" borderId="4" xfId="0" applyFont="1" applyFill="1" applyBorder="1"/>
    <xf numFmtId="0" fontId="1" fillId="8" borderId="0" xfId="0" applyFont="1" applyFill="1"/>
    <xf numFmtId="0" fontId="1" fillId="8" borderId="0" xfId="0" applyFont="1" applyFill="1" applyAlignment="1">
      <alignment horizontal="right"/>
    </xf>
    <xf numFmtId="4" fontId="5" fillId="8" borderId="10" xfId="0" applyNumberFormat="1" applyFont="1" applyFill="1" applyBorder="1"/>
    <xf numFmtId="9" fontId="2" fillId="6" borderId="1" xfId="0" applyNumberFormat="1" applyFont="1" applyFill="1" applyBorder="1" applyAlignment="1">
      <alignment horizontal="center"/>
    </xf>
    <xf numFmtId="10" fontId="2" fillId="6" borderId="1" xfId="0" applyNumberFormat="1" applyFont="1" applyFill="1" applyBorder="1" applyAlignment="1" applyProtection="1">
      <alignment horizontal="center"/>
      <protection locked="0"/>
    </xf>
    <xf numFmtId="0" fontId="0" fillId="0" borderId="4" xfId="0" applyBorder="1"/>
    <xf numFmtId="0" fontId="0" fillId="0" borderId="10" xfId="0" applyBorder="1"/>
    <xf numFmtId="165" fontId="2" fillId="6" borderId="2" xfId="0" applyNumberFormat="1" applyFont="1" applyFill="1" applyBorder="1" applyAlignment="1" applyProtection="1">
      <alignment horizontal="center"/>
      <protection locked="0"/>
    </xf>
    <xf numFmtId="0" fontId="1" fillId="0" borderId="10" xfId="0" applyFont="1" applyBorder="1"/>
    <xf numFmtId="0" fontId="2" fillId="0" borderId="11" xfId="0" applyFont="1" applyBorder="1" applyAlignment="1">
      <alignment horizontal="center"/>
    </xf>
    <xf numFmtId="1" fontId="2" fillId="3" borderId="9" xfId="0" applyNumberFormat="1" applyFont="1" applyFill="1" applyBorder="1" applyAlignment="1">
      <alignment horizontal="center"/>
    </xf>
    <xf numFmtId="1" fontId="2" fillId="3" borderId="10" xfId="0" applyNumberFormat="1" applyFont="1" applyFill="1" applyBorder="1" applyAlignment="1">
      <alignment horizontal="center"/>
    </xf>
    <xf numFmtId="1" fontId="2" fillId="3" borderId="11" xfId="0" applyNumberFormat="1" applyFont="1" applyFill="1" applyBorder="1" applyAlignment="1">
      <alignment horizontal="center"/>
    </xf>
    <xf numFmtId="4" fontId="1" fillId="0" borderId="0" xfId="0" quotePrefix="1" applyNumberFormat="1" applyFont="1"/>
    <xf numFmtId="9" fontId="2" fillId="6" borderId="1" xfId="0" applyNumberFormat="1" applyFont="1" applyFill="1" applyBorder="1" applyAlignment="1" applyProtection="1">
      <alignment horizontal="center"/>
      <protection locked="0"/>
    </xf>
    <xf numFmtId="9" fontId="2" fillId="4" borderId="2" xfId="0" applyNumberFormat="1" applyFont="1" applyFill="1" applyBorder="1" applyAlignment="1" applyProtection="1">
      <alignment horizontal="center"/>
    </xf>
    <xf numFmtId="1" fontId="1" fillId="6" borderId="0" xfId="0" applyNumberFormat="1" applyFont="1" applyFill="1" applyBorder="1" applyAlignment="1" applyProtection="1">
      <alignment horizontal="center"/>
      <protection locked="0"/>
    </xf>
    <xf numFmtId="1" fontId="1" fillId="6" borderId="0" xfId="0" applyNumberFormat="1" applyFont="1" applyFill="1" applyAlignment="1" applyProtection="1">
      <alignment horizontal="center"/>
      <protection locked="0"/>
    </xf>
    <xf numFmtId="4" fontId="1" fillId="4" borderId="0" xfId="0" applyNumberFormat="1" applyFont="1" applyFill="1" applyBorder="1" applyProtection="1">
      <protection locked="0"/>
    </xf>
    <xf numFmtId="1" fontId="1" fillId="4" borderId="0" xfId="0" applyNumberFormat="1" applyFont="1" applyFill="1" applyBorder="1" applyAlignment="1">
      <alignment horizontal="center"/>
    </xf>
    <xf numFmtId="1" fontId="1" fillId="4" borderId="0" xfId="0" applyNumberFormat="1" applyFont="1" applyFill="1" applyAlignment="1">
      <alignment horizontal="center"/>
    </xf>
    <xf numFmtId="0" fontId="1" fillId="0" borderId="0" xfId="0" applyFont="1" applyAlignment="1" applyProtection="1">
      <alignment horizontal="right"/>
      <protection locked="0"/>
    </xf>
    <xf numFmtId="0" fontId="1" fillId="0" borderId="0" xfId="0" applyFont="1" applyFill="1" applyBorder="1" applyAlignment="1" applyProtection="1">
      <alignment horizontal="right"/>
      <protection locked="0"/>
    </xf>
    <xf numFmtId="0" fontId="1" fillId="0" borderId="0" xfId="0" applyFont="1" applyFill="1" applyBorder="1" applyProtection="1">
      <protection locked="0"/>
    </xf>
    <xf numFmtId="0" fontId="3" fillId="0" borderId="0" xfId="0" applyFont="1" applyBorder="1" applyAlignment="1">
      <alignment horizontal="left"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S108"/>
  <sheetViews>
    <sheetView tabSelected="1" workbookViewId="0"/>
  </sheetViews>
  <sheetFormatPr defaultRowHeight="15"/>
  <cols>
    <col min="4" max="4" width="19.42578125" customWidth="1"/>
    <col min="17" max="17" width="12.5703125" customWidth="1"/>
    <col min="20" max="20" width="11.42578125" customWidth="1"/>
    <col min="21" max="21" width="6.140625" customWidth="1"/>
    <col min="22" max="22" width="12.42578125" bestFit="1" customWidth="1"/>
    <col min="23" max="23" width="3.28515625" bestFit="1" customWidth="1"/>
    <col min="24" max="24" width="13.5703125" customWidth="1"/>
    <col min="25" max="25" width="25.140625" customWidth="1"/>
    <col min="26" max="26" width="7.28515625" bestFit="1" customWidth="1"/>
    <col min="27" max="27" width="7.5703125" style="14" bestFit="1" customWidth="1"/>
    <col min="28" max="28" width="7" style="14" bestFit="1" customWidth="1"/>
    <col min="29" max="29" width="7.5703125" bestFit="1" customWidth="1"/>
    <col min="30" max="30" width="9" bestFit="1" customWidth="1"/>
    <col min="31" max="31" width="4" customWidth="1"/>
    <col min="32" max="32" width="9.28515625" bestFit="1" customWidth="1"/>
    <col min="33" max="33" width="9.85546875" bestFit="1" customWidth="1"/>
    <col min="34" max="34" width="9.85546875" customWidth="1"/>
    <col min="35" max="35" width="9" customWidth="1"/>
    <col min="36" max="36" width="7.28515625" bestFit="1" customWidth="1"/>
    <col min="37" max="38" width="7.28515625" customWidth="1"/>
    <col min="39" max="39" width="9.28515625" bestFit="1" customWidth="1"/>
    <col min="40" max="41" width="9.28515625" customWidth="1"/>
    <col min="42" max="42" width="9.85546875" customWidth="1"/>
    <col min="45" max="45" width="10" customWidth="1"/>
  </cols>
  <sheetData>
    <row r="1" spans="3:44" ht="15.75">
      <c r="I1" s="15"/>
      <c r="J1" s="15"/>
      <c r="K1" s="15"/>
      <c r="L1" s="15"/>
      <c r="M1" s="15"/>
      <c r="N1" s="15"/>
      <c r="O1" s="15"/>
      <c r="P1" s="15"/>
      <c r="Q1" s="15"/>
      <c r="R1" s="15"/>
      <c r="S1" s="15"/>
      <c r="T1" s="15"/>
      <c r="U1" s="15"/>
      <c r="V1" s="15"/>
      <c r="W1" s="15"/>
      <c r="X1" s="15"/>
      <c r="Y1" s="15"/>
      <c r="Z1" s="15"/>
      <c r="AA1" s="16"/>
      <c r="AB1" s="16"/>
      <c r="AC1" s="15"/>
      <c r="AD1" s="15"/>
      <c r="AE1" s="15"/>
      <c r="AF1" s="15"/>
      <c r="AG1" s="15"/>
      <c r="AH1" s="15"/>
      <c r="AI1" s="15"/>
      <c r="AJ1" s="15"/>
      <c r="AK1" s="15"/>
      <c r="AL1" s="15"/>
      <c r="AM1" s="15"/>
      <c r="AN1" s="15"/>
      <c r="AO1" s="15"/>
      <c r="AP1" s="15"/>
      <c r="AQ1" s="15"/>
      <c r="AR1" s="15"/>
    </row>
    <row r="2" spans="3:44" ht="15.75">
      <c r="C2" s="1" t="s">
        <v>0</v>
      </c>
      <c r="D2" s="2" t="s">
        <v>1</v>
      </c>
      <c r="E2" s="3"/>
      <c r="F2" s="4"/>
      <c r="G2" s="4"/>
      <c r="H2" s="5"/>
      <c r="I2" s="4"/>
      <c r="J2" s="4"/>
      <c r="K2" s="4"/>
      <c r="L2" s="4"/>
      <c r="M2" s="4"/>
      <c r="N2" s="4"/>
      <c r="O2" s="4"/>
      <c r="P2" s="4"/>
      <c r="Q2" s="4"/>
      <c r="R2" s="4"/>
      <c r="S2" s="4"/>
      <c r="T2" s="4"/>
      <c r="U2" s="4"/>
      <c r="V2" s="4"/>
      <c r="W2" s="4"/>
      <c r="X2" s="4"/>
      <c r="Y2" s="4"/>
      <c r="Z2" s="4"/>
      <c r="AA2" s="16"/>
      <c r="AB2" s="16"/>
      <c r="AC2" s="15"/>
      <c r="AD2" s="15"/>
      <c r="AE2" s="15"/>
      <c r="AF2" s="15"/>
      <c r="AG2" s="15"/>
      <c r="AH2" s="15"/>
      <c r="AI2" s="15"/>
      <c r="AJ2" s="15"/>
      <c r="AK2" s="15"/>
      <c r="AL2" s="15"/>
      <c r="AM2" s="15"/>
      <c r="AN2" s="15"/>
      <c r="AO2" s="15"/>
      <c r="AP2" s="15"/>
      <c r="AQ2" s="15"/>
      <c r="AR2" s="15"/>
    </row>
    <row r="3" spans="3:44" ht="15.75" customHeight="1">
      <c r="C3" s="1" t="s">
        <v>2</v>
      </c>
      <c r="D3" s="6">
        <v>1</v>
      </c>
      <c r="E3" s="3"/>
      <c r="F3" s="4"/>
      <c r="G3" s="4"/>
      <c r="H3" s="5"/>
      <c r="I3" s="4"/>
      <c r="J3" s="4"/>
      <c r="K3" s="4"/>
      <c r="L3" s="4"/>
      <c r="M3" s="4"/>
      <c r="N3" s="4"/>
      <c r="O3" s="4"/>
      <c r="P3" s="4"/>
      <c r="Q3" s="4"/>
      <c r="R3" s="4"/>
      <c r="S3" s="4"/>
      <c r="T3" s="4"/>
      <c r="U3" s="4"/>
      <c r="V3" s="4"/>
      <c r="W3" s="4"/>
      <c r="X3" s="4"/>
      <c r="Y3" s="4"/>
      <c r="Z3" s="4"/>
      <c r="AA3" s="16"/>
      <c r="AB3" s="16"/>
      <c r="AC3" s="15"/>
      <c r="AD3" s="15"/>
      <c r="AE3" s="15"/>
      <c r="AF3" s="15"/>
      <c r="AG3" s="15"/>
      <c r="AH3" s="15"/>
      <c r="AI3" s="15"/>
      <c r="AJ3" s="15"/>
      <c r="AK3" s="15"/>
      <c r="AL3" s="15"/>
      <c r="AM3" s="15"/>
      <c r="AN3" s="15"/>
      <c r="AO3" s="15"/>
      <c r="AP3" s="15"/>
      <c r="AQ3" s="15"/>
      <c r="AR3" s="15"/>
    </row>
    <row r="4" spans="3:44" ht="15.75">
      <c r="C4" s="1" t="s">
        <v>3</v>
      </c>
      <c r="D4" s="7">
        <v>41332</v>
      </c>
      <c r="E4" s="3"/>
      <c r="F4" s="4"/>
      <c r="G4" s="4"/>
      <c r="H4" s="5"/>
      <c r="I4" s="4"/>
      <c r="J4" s="4"/>
      <c r="K4" s="4"/>
      <c r="L4" s="4"/>
      <c r="M4" s="4"/>
      <c r="N4" s="4"/>
      <c r="O4" s="4"/>
      <c r="P4" s="4"/>
      <c r="Q4" s="4"/>
      <c r="R4" s="4"/>
      <c r="S4" s="4"/>
      <c r="T4" s="4"/>
      <c r="U4" s="4"/>
      <c r="V4" s="4"/>
      <c r="W4" s="4"/>
      <c r="X4" s="4"/>
      <c r="Y4" s="4"/>
      <c r="Z4" s="4"/>
      <c r="AA4" s="16"/>
      <c r="AB4" s="16"/>
      <c r="AC4" s="15"/>
      <c r="AD4" s="15"/>
      <c r="AE4" s="15"/>
      <c r="AF4" s="15"/>
      <c r="AG4" s="15"/>
      <c r="AH4" s="15"/>
      <c r="AI4" s="15"/>
      <c r="AJ4" s="15"/>
      <c r="AK4" s="15"/>
      <c r="AL4" s="15"/>
      <c r="AM4" s="15"/>
      <c r="AN4" s="15"/>
      <c r="AO4" s="15"/>
      <c r="AP4" s="15"/>
      <c r="AQ4" s="15"/>
      <c r="AR4" s="15"/>
    </row>
    <row r="5" spans="3:44" ht="15.75">
      <c r="C5" s="1" t="s">
        <v>4</v>
      </c>
      <c r="D5" s="7">
        <f>+D4+E5</f>
        <v>41377</v>
      </c>
      <c r="E5" s="3">
        <v>45</v>
      </c>
      <c r="F5" s="4" t="s">
        <v>5</v>
      </c>
      <c r="G5" s="4"/>
      <c r="H5" s="5"/>
      <c r="I5" s="4"/>
      <c r="J5" s="4"/>
      <c r="K5" s="4"/>
      <c r="L5" s="4"/>
      <c r="M5" s="4"/>
      <c r="N5" s="4"/>
      <c r="O5" s="4"/>
      <c r="P5" s="4"/>
      <c r="Q5" s="4"/>
      <c r="R5" s="4"/>
      <c r="S5" s="4"/>
      <c r="T5" s="4"/>
      <c r="U5" s="4"/>
      <c r="V5" s="4"/>
      <c r="W5" s="4"/>
      <c r="X5" s="4"/>
      <c r="Y5" s="4"/>
      <c r="Z5" s="4"/>
      <c r="AA5" s="16"/>
      <c r="AB5" s="16"/>
      <c r="AC5" s="15"/>
      <c r="AD5" s="15"/>
      <c r="AE5" s="15"/>
      <c r="AF5" s="15"/>
      <c r="AG5" s="15"/>
      <c r="AH5" s="15"/>
      <c r="AI5" s="15"/>
      <c r="AJ5" s="15"/>
      <c r="AK5" s="15"/>
      <c r="AL5" s="15"/>
      <c r="AM5" s="15"/>
      <c r="AN5" s="15"/>
      <c r="AO5" s="15"/>
      <c r="AP5" s="15"/>
      <c r="AQ5" s="15"/>
      <c r="AR5" s="15"/>
    </row>
    <row r="6" spans="3:44" ht="15.75">
      <c r="C6" s="8"/>
      <c r="D6" s="4"/>
      <c r="E6" s="4"/>
      <c r="F6" s="4"/>
      <c r="G6" s="4"/>
      <c r="H6" s="5"/>
      <c r="I6" s="4"/>
      <c r="J6" s="4"/>
      <c r="K6" s="4"/>
      <c r="L6" s="4"/>
      <c r="M6" s="4"/>
      <c r="N6" s="4"/>
      <c r="O6" s="4"/>
      <c r="P6" s="4"/>
      <c r="Q6" s="4"/>
      <c r="R6" s="4"/>
      <c r="S6" s="4"/>
      <c r="T6" s="4"/>
      <c r="U6" s="4"/>
      <c r="V6" s="4"/>
      <c r="W6" s="4"/>
      <c r="X6" s="4"/>
      <c r="Y6" s="4"/>
      <c r="Z6" s="4"/>
      <c r="AA6" s="16"/>
      <c r="AB6" s="16"/>
      <c r="AC6" s="15"/>
      <c r="AD6" s="15"/>
      <c r="AE6" s="15"/>
      <c r="AF6" s="15"/>
      <c r="AG6" s="15"/>
      <c r="AH6" s="15"/>
      <c r="AI6" s="15"/>
      <c r="AJ6" s="15"/>
      <c r="AK6" s="15"/>
      <c r="AL6" s="15"/>
      <c r="AM6" s="15"/>
      <c r="AN6" s="15"/>
      <c r="AO6" s="15"/>
      <c r="AP6" s="15"/>
      <c r="AQ6" s="15"/>
      <c r="AR6" s="15"/>
    </row>
    <row r="7" spans="3:44" ht="15.75">
      <c r="C7" s="8" t="s">
        <v>6</v>
      </c>
      <c r="D7" s="9" t="s">
        <v>7</v>
      </c>
      <c r="E7" s="4"/>
      <c r="F7" s="4"/>
      <c r="G7" s="4"/>
      <c r="H7" s="5"/>
      <c r="I7" s="4"/>
      <c r="J7" s="4"/>
      <c r="K7" s="4"/>
      <c r="L7" s="4"/>
      <c r="M7" s="4"/>
      <c r="N7" s="4"/>
      <c r="O7" s="4"/>
      <c r="P7" s="4"/>
      <c r="Q7" s="4"/>
      <c r="R7" s="4"/>
      <c r="S7" s="4"/>
      <c r="T7" s="4"/>
      <c r="U7" s="4"/>
      <c r="V7" s="4"/>
      <c r="W7" s="4"/>
      <c r="X7" s="4"/>
      <c r="Y7" s="4"/>
      <c r="Z7" s="4"/>
      <c r="AA7" s="16"/>
      <c r="AB7" s="16"/>
      <c r="AC7" s="15"/>
      <c r="AD7" s="15"/>
      <c r="AE7" s="15"/>
      <c r="AF7" s="15"/>
      <c r="AG7" s="15"/>
      <c r="AH7" s="15"/>
      <c r="AI7" s="15"/>
      <c r="AJ7" s="15"/>
      <c r="AK7" s="15"/>
      <c r="AL7" s="15"/>
      <c r="AM7" s="15"/>
      <c r="AN7" s="15"/>
      <c r="AO7" s="15"/>
      <c r="AP7" s="15"/>
      <c r="AQ7" s="15"/>
      <c r="AR7" s="15"/>
    </row>
    <row r="8" spans="3:44" ht="15.75">
      <c r="C8" s="8" t="s">
        <v>8</v>
      </c>
      <c r="D8" s="10">
        <f>+Q29</f>
        <v>293730</v>
      </c>
      <c r="E8" s="142" t="s">
        <v>9</v>
      </c>
      <c r="F8" s="142"/>
      <c r="G8" s="4"/>
      <c r="H8" s="5"/>
      <c r="I8" s="4"/>
      <c r="J8" s="4"/>
      <c r="K8" s="4"/>
      <c r="L8" s="4"/>
      <c r="M8" s="4"/>
      <c r="N8" s="4"/>
      <c r="O8" s="4"/>
      <c r="P8" s="4"/>
      <c r="Q8" s="4"/>
      <c r="R8" s="4"/>
      <c r="S8" s="4"/>
      <c r="T8" s="4"/>
      <c r="U8" s="4"/>
      <c r="V8" s="4"/>
      <c r="W8" s="4"/>
      <c r="X8" s="4"/>
      <c r="Y8" s="4"/>
      <c r="Z8" s="4"/>
      <c r="AA8" s="16"/>
      <c r="AB8" s="16"/>
      <c r="AC8" s="15"/>
      <c r="AD8" s="15"/>
      <c r="AE8" s="15"/>
      <c r="AF8" s="15"/>
      <c r="AG8" s="15"/>
      <c r="AH8" s="15"/>
      <c r="AI8" s="15"/>
      <c r="AJ8" s="15"/>
      <c r="AK8" s="15"/>
      <c r="AL8" s="15"/>
      <c r="AM8" s="15"/>
      <c r="AN8" s="15"/>
      <c r="AO8" s="15"/>
      <c r="AP8" s="15"/>
      <c r="AQ8" s="15"/>
      <c r="AR8" s="15"/>
    </row>
    <row r="9" spans="3:44" ht="15.75">
      <c r="C9" s="8" t="s">
        <v>10</v>
      </c>
      <c r="D9" s="10">
        <f>+T29</f>
        <v>274435</v>
      </c>
      <c r="E9" s="142" t="s">
        <v>11</v>
      </c>
      <c r="F9" s="142"/>
      <c r="G9" s="4"/>
      <c r="H9" s="5"/>
      <c r="I9" s="4"/>
      <c r="J9" s="4"/>
      <c r="K9" s="4"/>
      <c r="L9" s="4"/>
      <c r="M9" s="4"/>
      <c r="N9" s="4"/>
      <c r="O9" s="4"/>
      <c r="P9" s="4"/>
      <c r="Q9" s="4"/>
      <c r="R9" s="4"/>
      <c r="S9" s="4"/>
      <c r="T9" s="4"/>
    </row>
    <row r="10" spans="3:44" ht="15.75">
      <c r="C10" s="8" t="s">
        <v>12</v>
      </c>
      <c r="D10" s="10">
        <v>35000</v>
      </c>
      <c r="E10" s="142" t="s">
        <v>13</v>
      </c>
      <c r="F10" s="142"/>
      <c r="G10" s="142"/>
      <c r="H10" s="142"/>
      <c r="I10" s="4"/>
      <c r="J10" s="4"/>
      <c r="K10" s="4"/>
      <c r="L10" s="4"/>
      <c r="M10" s="4"/>
      <c r="N10" s="4"/>
      <c r="O10" s="4"/>
      <c r="P10" s="4"/>
      <c r="Q10" s="4"/>
      <c r="R10" s="4"/>
      <c r="S10" s="4"/>
      <c r="T10" s="4"/>
    </row>
    <row r="11" spans="3:44" ht="15.75">
      <c r="C11" s="8" t="s">
        <v>37</v>
      </c>
      <c r="D11" s="10">
        <v>15250</v>
      </c>
      <c r="E11" s="142" t="s">
        <v>14</v>
      </c>
      <c r="F11" s="142"/>
      <c r="G11" s="142"/>
      <c r="H11" s="142"/>
      <c r="I11" s="4"/>
      <c r="J11" s="4"/>
      <c r="K11" s="4"/>
      <c r="L11" s="4"/>
      <c r="M11" s="4"/>
      <c r="N11" s="4"/>
      <c r="O11" s="4"/>
      <c r="P11" s="4"/>
      <c r="Q11" s="4"/>
      <c r="R11" s="4"/>
      <c r="S11" s="4"/>
      <c r="T11" s="4"/>
    </row>
    <row r="12" spans="3:44" ht="15.75">
      <c r="C12" s="8" t="s">
        <v>15</v>
      </c>
      <c r="D12" s="10">
        <f>IF(AP108&gt;AQ108,AP108,AQ108)</f>
        <v>169</v>
      </c>
      <c r="E12" s="142" t="s">
        <v>16</v>
      </c>
      <c r="F12" s="142"/>
      <c r="G12" s="142"/>
      <c r="H12" s="142"/>
      <c r="I12" s="4"/>
      <c r="J12" s="4"/>
      <c r="K12" s="4"/>
      <c r="L12" s="4"/>
      <c r="M12" s="4"/>
      <c r="N12" s="4"/>
      <c r="O12" s="4"/>
      <c r="P12" s="4"/>
      <c r="Q12" s="4"/>
      <c r="R12" s="4"/>
      <c r="S12" s="4"/>
      <c r="T12" s="4"/>
    </row>
    <row r="13" spans="3:44" ht="15.75">
      <c r="C13" s="8"/>
      <c r="D13" s="4"/>
      <c r="E13" s="4"/>
      <c r="F13" s="4"/>
      <c r="G13" s="4"/>
      <c r="H13" s="5"/>
      <c r="I13" s="4"/>
      <c r="J13" s="4"/>
      <c r="K13" s="4"/>
      <c r="L13" s="4"/>
      <c r="M13" s="4"/>
      <c r="N13" s="4"/>
      <c r="O13" s="4"/>
      <c r="P13" s="4"/>
      <c r="Q13" s="4"/>
      <c r="R13" s="4"/>
      <c r="S13" s="4"/>
      <c r="T13" s="4"/>
    </row>
    <row r="14" spans="3:44" ht="15.75">
      <c r="C14" s="8" t="s">
        <v>17</v>
      </c>
      <c r="D14" s="11" t="s">
        <v>18</v>
      </c>
      <c r="E14" s="12" t="s">
        <v>19</v>
      </c>
      <c r="F14" s="4"/>
      <c r="G14" s="4" t="s">
        <v>20</v>
      </c>
      <c r="H14" s="5"/>
      <c r="I14" s="4"/>
      <c r="J14" s="4"/>
      <c r="K14" s="4"/>
      <c r="L14" s="4"/>
      <c r="M14" s="4"/>
      <c r="N14" s="4"/>
      <c r="O14" s="4"/>
      <c r="P14" s="4"/>
      <c r="Q14" s="4"/>
      <c r="R14" s="4"/>
      <c r="S14" s="4"/>
      <c r="T14" s="4"/>
    </row>
    <row r="15" spans="3:44" ht="15.75">
      <c r="C15" s="8"/>
      <c r="D15" s="4"/>
      <c r="E15" s="4"/>
      <c r="F15" s="4"/>
      <c r="G15" s="4"/>
      <c r="H15" s="5"/>
      <c r="I15" s="4"/>
      <c r="J15" s="4"/>
      <c r="K15" s="4"/>
      <c r="L15" s="4"/>
      <c r="M15" s="4"/>
      <c r="N15" s="4"/>
      <c r="O15" s="4"/>
      <c r="P15" s="4"/>
      <c r="Q15" s="4"/>
      <c r="R15" s="18"/>
      <c r="S15" s="18"/>
      <c r="T15" s="18"/>
    </row>
    <row r="16" spans="3:44" ht="15.75">
      <c r="C16" s="8"/>
      <c r="D16" s="4"/>
      <c r="E16" s="4"/>
      <c r="F16" s="4"/>
      <c r="G16" s="4"/>
      <c r="H16" s="5"/>
      <c r="I16" s="4"/>
      <c r="J16" s="4"/>
      <c r="K16" s="4"/>
      <c r="L16" s="4"/>
      <c r="M16" s="4"/>
      <c r="N16" s="4"/>
      <c r="O16" s="4"/>
      <c r="P16" s="4"/>
      <c r="Q16" s="4"/>
      <c r="R16" s="18"/>
      <c r="S16" s="18"/>
      <c r="T16" s="18"/>
    </row>
    <row r="17" spans="3:44" ht="15.75">
      <c r="C17" s="8"/>
      <c r="D17" s="4"/>
      <c r="E17" s="4"/>
      <c r="F17" s="4"/>
      <c r="G17" s="4"/>
      <c r="H17" s="5"/>
      <c r="I17" s="4"/>
      <c r="J17" s="4"/>
      <c r="K17" s="4"/>
      <c r="L17" s="4"/>
      <c r="M17" s="4"/>
      <c r="N17" s="4"/>
      <c r="O17" s="4"/>
      <c r="P17" s="4"/>
      <c r="Q17" s="4"/>
      <c r="R17" s="18"/>
      <c r="S17" s="18"/>
      <c r="T17" s="18"/>
    </row>
    <row r="18" spans="3:44" ht="15.75">
      <c r="C18" s="8"/>
      <c r="D18" s="4"/>
      <c r="E18" s="4"/>
      <c r="F18" s="4"/>
      <c r="G18" s="4"/>
      <c r="H18" s="5"/>
      <c r="I18" s="4"/>
      <c r="J18" s="4"/>
      <c r="K18" s="4"/>
      <c r="L18" s="4"/>
      <c r="M18" s="4"/>
      <c r="N18" s="4"/>
      <c r="O18" s="18" t="s">
        <v>21</v>
      </c>
      <c r="P18" s="18"/>
      <c r="Q18" s="18"/>
      <c r="R18" s="18" t="s">
        <v>22</v>
      </c>
      <c r="S18" s="18"/>
      <c r="T18" s="18"/>
    </row>
    <row r="19" spans="3:44" ht="15.75">
      <c r="C19" s="8"/>
      <c r="D19" s="4"/>
      <c r="E19" s="4"/>
      <c r="F19" s="4"/>
      <c r="G19" s="4"/>
      <c r="H19" s="5"/>
      <c r="I19" s="4"/>
      <c r="J19" s="4"/>
      <c r="K19" s="4"/>
      <c r="L19" s="4"/>
      <c r="M19" s="4"/>
      <c r="N19" s="4"/>
      <c r="O19" s="4"/>
      <c r="P19" s="4" t="s">
        <v>24</v>
      </c>
      <c r="Q19" s="19">
        <v>6320</v>
      </c>
      <c r="R19" s="18"/>
      <c r="S19" s="18" t="s">
        <v>24</v>
      </c>
      <c r="T19" s="24">
        <v>6320</v>
      </c>
    </row>
    <row r="20" spans="3:44" ht="15.75">
      <c r="C20" s="8"/>
      <c r="D20" s="4"/>
      <c r="E20" s="4"/>
      <c r="F20" s="4"/>
      <c r="G20" s="4"/>
      <c r="H20" s="5"/>
      <c r="I20" s="4"/>
      <c r="J20" s="4"/>
      <c r="K20" s="4"/>
      <c r="L20" s="4"/>
      <c r="M20" s="4"/>
      <c r="N20" s="4"/>
      <c r="O20" s="4"/>
      <c r="P20" s="4" t="s">
        <v>26</v>
      </c>
      <c r="Q20" s="19">
        <v>26760</v>
      </c>
      <c r="R20" s="4"/>
      <c r="S20" s="4" t="s">
        <v>26</v>
      </c>
      <c r="T20" s="19">
        <v>26760</v>
      </c>
    </row>
    <row r="21" spans="3:44" ht="15.75">
      <c r="C21" s="8"/>
      <c r="D21" s="4"/>
      <c r="E21" s="4"/>
      <c r="F21" s="4"/>
      <c r="G21" s="4"/>
      <c r="H21" s="5"/>
      <c r="I21" s="4"/>
      <c r="J21" s="4"/>
      <c r="K21" s="4"/>
      <c r="L21" s="4"/>
      <c r="M21" s="4"/>
      <c r="N21" s="4"/>
      <c r="O21" s="4"/>
      <c r="P21" s="4" t="s">
        <v>27</v>
      </c>
      <c r="Q21" s="19">
        <v>7250</v>
      </c>
      <c r="R21" s="4"/>
      <c r="S21" s="4" t="s">
        <v>27</v>
      </c>
      <c r="T21" s="19">
        <v>7250</v>
      </c>
    </row>
    <row r="22" spans="3:44" ht="15.75">
      <c r="C22" s="13"/>
      <c r="D22" s="5"/>
      <c r="E22" s="5"/>
      <c r="F22" s="5"/>
      <c r="G22" s="5"/>
      <c r="H22" s="5"/>
      <c r="I22" s="4"/>
      <c r="J22" s="4"/>
      <c r="K22" s="4"/>
      <c r="L22" s="4"/>
      <c r="M22" s="4"/>
      <c r="N22" s="4"/>
      <c r="O22" s="4"/>
      <c r="P22" s="4" t="s">
        <v>29</v>
      </c>
      <c r="Q22" s="19">
        <v>60600</v>
      </c>
      <c r="R22" s="4"/>
      <c r="S22" s="4" t="s">
        <v>29</v>
      </c>
      <c r="T22" s="19">
        <v>60600</v>
      </c>
    </row>
    <row r="23" spans="3:44" ht="15.75">
      <c r="C23" s="13"/>
      <c r="D23" s="5"/>
      <c r="E23" s="5"/>
      <c r="F23" s="5"/>
      <c r="G23" s="5"/>
      <c r="H23" s="5"/>
      <c r="I23" s="4"/>
      <c r="J23" s="4"/>
      <c r="K23" s="4"/>
      <c r="L23" s="4"/>
      <c r="M23" s="4"/>
      <c r="N23" s="4"/>
      <c r="O23" s="4"/>
      <c r="P23" s="21" t="s">
        <v>30</v>
      </c>
      <c r="Q23" s="22">
        <v>37600</v>
      </c>
      <c r="R23" s="4"/>
      <c r="S23" s="21" t="s">
        <v>30</v>
      </c>
      <c r="T23" s="22">
        <v>33045</v>
      </c>
    </row>
    <row r="24" spans="3:44" ht="15.75">
      <c r="C24" s="13"/>
      <c r="D24" s="5"/>
      <c r="E24" s="5"/>
      <c r="F24" s="5"/>
      <c r="G24" s="5"/>
      <c r="H24" s="5"/>
      <c r="I24" s="4"/>
      <c r="J24" s="4"/>
      <c r="K24" s="4"/>
      <c r="L24" s="4"/>
      <c r="M24" s="4"/>
      <c r="N24" s="4"/>
      <c r="O24" s="4"/>
      <c r="P24" s="21" t="s">
        <v>31</v>
      </c>
      <c r="Q24" s="22">
        <v>35050</v>
      </c>
      <c r="R24" s="4"/>
      <c r="S24" s="21" t="s">
        <v>31</v>
      </c>
      <c r="T24" s="22">
        <v>31365</v>
      </c>
    </row>
    <row r="25" spans="3:44" ht="15.75">
      <c r="C25" s="13"/>
      <c r="D25" s="5"/>
      <c r="E25" s="5"/>
      <c r="F25" s="5"/>
      <c r="G25" s="5"/>
      <c r="H25" s="5"/>
      <c r="I25" s="4"/>
      <c r="J25" s="4"/>
      <c r="K25" s="4"/>
      <c r="L25" s="4"/>
      <c r="M25" s="4"/>
      <c r="N25" s="4"/>
      <c r="O25" s="4"/>
      <c r="P25" s="21" t="s">
        <v>32</v>
      </c>
      <c r="Q25" s="22">
        <v>35050</v>
      </c>
      <c r="R25" s="4"/>
      <c r="S25" s="21" t="s">
        <v>32</v>
      </c>
      <c r="T25" s="22">
        <v>31365</v>
      </c>
    </row>
    <row r="26" spans="3:44" ht="15.75">
      <c r="C26" s="13"/>
      <c r="D26" s="5"/>
      <c r="E26" s="5"/>
      <c r="F26" s="5"/>
      <c r="G26" s="5"/>
      <c r="H26" s="5"/>
      <c r="I26" s="4"/>
      <c r="J26" s="4"/>
      <c r="K26" s="4"/>
      <c r="L26" s="4"/>
      <c r="M26" s="4"/>
      <c r="N26" s="4"/>
      <c r="O26" s="4"/>
      <c r="P26" s="21" t="s">
        <v>33</v>
      </c>
      <c r="Q26" s="22">
        <v>35050</v>
      </c>
      <c r="R26" s="4"/>
      <c r="S26" s="21" t="s">
        <v>33</v>
      </c>
      <c r="T26" s="22">
        <v>31365</v>
      </c>
    </row>
    <row r="27" spans="3:44" ht="15.75">
      <c r="C27" s="13"/>
      <c r="D27" s="5"/>
      <c r="E27" s="5"/>
      <c r="F27" s="5"/>
      <c r="G27" s="5"/>
      <c r="H27" s="5"/>
      <c r="I27" s="4"/>
      <c r="J27" s="4"/>
      <c r="K27" s="4"/>
      <c r="L27" s="4"/>
      <c r="M27" s="4"/>
      <c r="N27" s="4"/>
      <c r="O27" s="4"/>
      <c r="P27" s="21" t="s">
        <v>34</v>
      </c>
      <c r="Q27" s="22">
        <v>35050</v>
      </c>
      <c r="R27" s="4"/>
      <c r="S27" s="21" t="s">
        <v>34</v>
      </c>
      <c r="T27" s="22">
        <v>31365</v>
      </c>
    </row>
    <row r="28" spans="3:44" ht="15.75">
      <c r="C28" s="13"/>
      <c r="D28" s="5"/>
      <c r="E28" s="5"/>
      <c r="F28" s="5"/>
      <c r="G28" s="5"/>
      <c r="H28" s="5"/>
      <c r="I28" s="4"/>
      <c r="J28" s="4"/>
      <c r="K28" s="4"/>
      <c r="L28" s="4"/>
      <c r="M28" s="4"/>
      <c r="N28" s="4"/>
      <c r="O28" s="4"/>
      <c r="P28" s="23" t="s">
        <v>35</v>
      </c>
      <c r="Q28" s="19">
        <v>15000</v>
      </c>
      <c r="R28" s="4"/>
      <c r="S28" s="23" t="s">
        <v>35</v>
      </c>
      <c r="T28" s="19">
        <v>15000</v>
      </c>
    </row>
    <row r="29" spans="3:44" ht="15.75">
      <c r="C29" s="13"/>
      <c r="D29" s="5"/>
      <c r="E29" s="5"/>
      <c r="F29" s="5"/>
      <c r="G29" s="5"/>
      <c r="H29" s="5"/>
      <c r="I29" s="4"/>
      <c r="J29" s="4"/>
      <c r="K29" s="4"/>
      <c r="L29" s="4"/>
      <c r="M29" s="4"/>
      <c r="N29" s="4"/>
      <c r="O29" s="4"/>
      <c r="P29" s="21" t="s">
        <v>36</v>
      </c>
      <c r="Q29" s="19">
        <f>SUM(Q19:Q28)</f>
        <v>293730</v>
      </c>
      <c r="R29" s="4"/>
      <c r="S29" s="21" t="s">
        <v>36</v>
      </c>
      <c r="T29" s="19">
        <f>SUM(T19:T28)</f>
        <v>274435</v>
      </c>
    </row>
    <row r="30" spans="3:44" ht="15.75">
      <c r="I30" s="15"/>
      <c r="J30" s="15"/>
      <c r="K30" s="15"/>
      <c r="L30" s="15"/>
      <c r="M30" s="15"/>
      <c r="N30" s="15"/>
      <c r="O30" s="15"/>
      <c r="P30" s="15"/>
      <c r="Q30" s="15"/>
      <c r="R30" s="15"/>
      <c r="S30" s="15"/>
      <c r="T30" s="15"/>
      <c r="U30" s="15"/>
      <c r="V30" s="15"/>
      <c r="W30" s="15"/>
      <c r="X30" s="15"/>
      <c r="Y30" s="15"/>
      <c r="Z30" s="15"/>
      <c r="AA30" s="16"/>
      <c r="AB30" s="16"/>
      <c r="AC30" s="15"/>
      <c r="AD30" s="15"/>
      <c r="AE30" s="15"/>
      <c r="AF30" s="15"/>
      <c r="AG30" s="15"/>
      <c r="AH30" s="15"/>
      <c r="AI30" s="15"/>
      <c r="AJ30" s="15"/>
      <c r="AK30" s="15"/>
      <c r="AL30" s="15"/>
      <c r="AM30" s="15"/>
      <c r="AN30" s="15"/>
      <c r="AO30" s="15"/>
      <c r="AP30" s="15"/>
      <c r="AQ30" s="15"/>
      <c r="AR30" s="15"/>
    </row>
    <row r="31" spans="3:44" ht="15.75">
      <c r="I31" s="15"/>
      <c r="J31" s="15"/>
      <c r="K31" s="15"/>
      <c r="L31" s="15"/>
      <c r="M31" s="15"/>
      <c r="N31" s="15"/>
      <c r="O31" s="15"/>
      <c r="P31" s="15"/>
      <c r="Q31" s="15"/>
      <c r="R31" s="15"/>
      <c r="S31" s="15"/>
      <c r="T31" s="15"/>
    </row>
    <row r="32" spans="3:44" ht="15.75">
      <c r="I32" s="15"/>
      <c r="J32" s="15"/>
      <c r="K32" s="15"/>
      <c r="L32" s="15"/>
      <c r="M32" s="15"/>
      <c r="N32" s="15"/>
      <c r="O32" s="15"/>
      <c r="P32" s="15"/>
      <c r="Q32" s="15"/>
      <c r="R32" s="15"/>
      <c r="S32" s="15"/>
      <c r="T32" s="15"/>
    </row>
    <row r="33" spans="9:45" ht="15.75">
      <c r="I33" s="15"/>
      <c r="J33" s="15"/>
      <c r="K33" s="15"/>
      <c r="L33" s="15"/>
      <c r="M33" s="15"/>
      <c r="N33" s="15"/>
      <c r="O33" s="15"/>
      <c r="P33" s="15"/>
      <c r="Q33" s="15"/>
      <c r="R33" s="15"/>
      <c r="S33" s="15"/>
      <c r="T33" s="15"/>
      <c r="U33" s="4"/>
      <c r="V33" s="4"/>
      <c r="W33" s="4"/>
      <c r="X33" s="4"/>
      <c r="Y33" s="4"/>
      <c r="Z33" s="4"/>
      <c r="AA33" s="16"/>
      <c r="AB33" s="16"/>
      <c r="AC33" s="15"/>
      <c r="AD33" s="15"/>
      <c r="AE33" s="15"/>
      <c r="AF33" s="15"/>
      <c r="AG33" s="15"/>
      <c r="AH33" s="15"/>
      <c r="AI33" s="44" t="s">
        <v>66</v>
      </c>
      <c r="AJ33" s="15"/>
      <c r="AK33" s="15"/>
      <c r="AL33" s="15"/>
      <c r="AM33" s="15"/>
      <c r="AN33" s="15"/>
      <c r="AO33" s="15"/>
      <c r="AP33" s="15"/>
      <c r="AQ33" s="15"/>
      <c r="AR33" s="15"/>
    </row>
    <row r="34" spans="9:45" ht="15.75">
      <c r="I34" s="15"/>
      <c r="J34" s="15"/>
      <c r="K34" s="15"/>
      <c r="L34" s="15"/>
      <c r="M34" s="15"/>
      <c r="N34" s="15"/>
      <c r="O34" s="15"/>
      <c r="P34" s="15"/>
      <c r="Q34" s="15"/>
      <c r="R34" s="15"/>
      <c r="S34" s="15"/>
      <c r="T34" s="15"/>
      <c r="U34" s="4"/>
      <c r="V34" s="4"/>
      <c r="W34" s="4"/>
      <c r="X34" s="4"/>
      <c r="Y34" s="4"/>
      <c r="Z34" s="4"/>
      <c r="AA34" s="16"/>
      <c r="AB34" s="16"/>
      <c r="AC34" s="15"/>
      <c r="AD34" s="15"/>
      <c r="AE34" s="15"/>
      <c r="AF34" s="15"/>
      <c r="AG34" s="15"/>
      <c r="AH34" s="15"/>
      <c r="AK34" s="57" t="s">
        <v>54</v>
      </c>
      <c r="AL34" s="15"/>
      <c r="AM34" s="15"/>
      <c r="AN34" s="15"/>
      <c r="AO34" s="15"/>
      <c r="AP34" s="15"/>
      <c r="AQ34" s="15"/>
      <c r="AR34" s="15"/>
    </row>
    <row r="35" spans="9:45" ht="15.75">
      <c r="I35" s="15"/>
      <c r="J35" s="15"/>
      <c r="K35" s="15"/>
      <c r="L35" s="15"/>
      <c r="M35" s="15"/>
      <c r="N35" s="15"/>
      <c r="O35" s="15"/>
      <c r="P35" s="15"/>
      <c r="Q35" s="15"/>
      <c r="R35" s="15"/>
      <c r="S35" s="15"/>
      <c r="T35" s="15"/>
      <c r="U35" s="4"/>
      <c r="V35" s="4"/>
      <c r="W35" s="4"/>
      <c r="X35" s="4"/>
      <c r="Y35" s="4"/>
      <c r="Z35" s="4"/>
      <c r="AA35" s="16"/>
      <c r="AB35" s="16"/>
      <c r="AC35" s="15"/>
      <c r="AD35" s="15"/>
      <c r="AE35" s="15"/>
      <c r="AF35" s="15"/>
      <c r="AG35" s="15"/>
      <c r="AH35" s="15"/>
      <c r="AK35" s="57" t="s">
        <v>55</v>
      </c>
      <c r="AL35" s="15"/>
      <c r="AM35" s="15"/>
      <c r="AN35" s="15"/>
      <c r="AO35" s="15"/>
      <c r="AP35" s="15"/>
      <c r="AQ35" s="15"/>
      <c r="AR35" s="15"/>
    </row>
    <row r="36" spans="9:45" ht="15.75">
      <c r="I36" s="15"/>
      <c r="J36" s="15"/>
      <c r="K36" s="15"/>
      <c r="L36" s="15"/>
      <c r="M36" s="15"/>
      <c r="N36" s="15"/>
      <c r="O36" s="15"/>
      <c r="P36" s="15"/>
      <c r="Q36" s="15"/>
      <c r="R36" s="15"/>
      <c r="S36" s="15"/>
      <c r="T36" s="15"/>
      <c r="U36" s="4"/>
      <c r="V36" s="4"/>
      <c r="W36" s="4"/>
      <c r="X36" s="4"/>
      <c r="Y36" s="4"/>
      <c r="Z36" s="4"/>
      <c r="AA36" s="16"/>
      <c r="AB36" s="16"/>
      <c r="AC36" s="15"/>
      <c r="AD36" s="15"/>
      <c r="AE36" s="15"/>
      <c r="AF36" s="15"/>
      <c r="AG36" s="15"/>
      <c r="AH36" s="15"/>
      <c r="AI36" s="15" t="s">
        <v>89</v>
      </c>
      <c r="AJ36" s="15"/>
      <c r="AK36" s="15"/>
      <c r="AL36" s="15"/>
      <c r="AM36" s="15"/>
      <c r="AN36" s="15"/>
      <c r="AO36" s="15"/>
      <c r="AP36" s="15"/>
      <c r="AQ36" s="15"/>
      <c r="AR36" s="15"/>
    </row>
    <row r="37" spans="9:45" ht="15.75">
      <c r="I37" s="15"/>
      <c r="J37" s="15"/>
      <c r="K37" s="15"/>
      <c r="L37" s="15"/>
      <c r="M37" s="15"/>
      <c r="N37" s="15"/>
      <c r="O37" s="15"/>
      <c r="P37" s="15"/>
      <c r="Q37" s="15"/>
      <c r="R37" s="15"/>
      <c r="S37" s="15"/>
      <c r="T37" s="15"/>
      <c r="U37" s="4"/>
      <c r="V37" s="4"/>
      <c r="W37" s="4"/>
      <c r="X37" s="4"/>
      <c r="Y37" s="4"/>
      <c r="Z37" s="4"/>
      <c r="AA37" s="16"/>
      <c r="AB37" s="16"/>
      <c r="AC37" s="15"/>
      <c r="AD37" s="15"/>
      <c r="AE37" s="15"/>
      <c r="AF37" s="15"/>
      <c r="AG37" s="131"/>
      <c r="AH37" s="131"/>
      <c r="AI37" s="15" t="s">
        <v>90</v>
      </c>
      <c r="AJ37" s="15"/>
      <c r="AK37" s="15"/>
      <c r="AL37" s="15"/>
      <c r="AM37" s="15"/>
      <c r="AN37" s="15"/>
      <c r="AO37" s="15"/>
      <c r="AP37" s="15"/>
      <c r="AQ37" s="15"/>
      <c r="AR37" s="15"/>
    </row>
    <row r="38" spans="9:45" ht="15.75">
      <c r="I38" s="15"/>
      <c r="J38" s="15"/>
      <c r="K38" s="15"/>
      <c r="L38" s="15"/>
      <c r="M38" s="15"/>
      <c r="N38" s="15"/>
      <c r="O38" s="15"/>
      <c r="P38" s="15"/>
      <c r="Q38" s="15"/>
      <c r="R38" s="15"/>
      <c r="S38" s="15"/>
      <c r="T38" s="15"/>
      <c r="U38" s="4"/>
      <c r="V38" s="4"/>
      <c r="W38" s="4"/>
      <c r="X38" s="4"/>
      <c r="Y38" s="4"/>
      <c r="Z38" s="4"/>
      <c r="AA38" s="16"/>
      <c r="AB38" s="16"/>
      <c r="AC38" s="15"/>
      <c r="AD38" s="15"/>
      <c r="AE38" s="15"/>
      <c r="AF38" s="15"/>
      <c r="AG38" s="131"/>
      <c r="AH38" s="131"/>
      <c r="AI38" s="15"/>
      <c r="AJ38" s="15"/>
      <c r="AK38" s="15"/>
      <c r="AL38" s="15"/>
      <c r="AM38" s="15"/>
      <c r="AN38" s="15"/>
      <c r="AO38" s="15"/>
      <c r="AP38" s="15"/>
      <c r="AQ38" s="15"/>
      <c r="AR38" s="15"/>
    </row>
    <row r="39" spans="9:45" ht="15.75">
      <c r="I39" s="15"/>
      <c r="J39" s="15"/>
      <c r="K39" s="15"/>
      <c r="L39" s="15"/>
      <c r="M39" s="15"/>
      <c r="N39" s="15"/>
      <c r="O39" s="15"/>
      <c r="P39" s="15"/>
      <c r="Q39" s="15"/>
      <c r="R39" s="15"/>
      <c r="S39" s="15"/>
      <c r="T39" s="15"/>
      <c r="U39" s="4"/>
      <c r="V39" s="4"/>
      <c r="W39" s="4"/>
      <c r="X39" s="4"/>
      <c r="Y39" s="4"/>
      <c r="Z39" s="4" t="s">
        <v>91</v>
      </c>
      <c r="AA39" s="16"/>
      <c r="AB39" s="16"/>
      <c r="AC39" s="4" t="s">
        <v>91</v>
      </c>
      <c r="AD39" s="4" t="s">
        <v>91</v>
      </c>
      <c r="AE39" s="15"/>
      <c r="AF39" s="4" t="s">
        <v>91</v>
      </c>
      <c r="AG39" s="4" t="s">
        <v>91</v>
      </c>
      <c r="AH39" s="4" t="s">
        <v>91</v>
      </c>
      <c r="AI39" s="4" t="s">
        <v>91</v>
      </c>
      <c r="AJ39" s="4" t="s">
        <v>91</v>
      </c>
      <c r="AK39" s="15"/>
      <c r="AL39" s="15"/>
      <c r="AM39" s="4" t="s">
        <v>91</v>
      </c>
      <c r="AN39" s="4" t="s">
        <v>91</v>
      </c>
      <c r="AO39" s="4"/>
      <c r="AP39" s="15" t="s">
        <v>98</v>
      </c>
      <c r="AQ39" s="15"/>
      <c r="AR39" s="15"/>
    </row>
    <row r="40" spans="9:45" ht="15.75">
      <c r="I40" s="15"/>
      <c r="J40" s="15"/>
      <c r="K40" s="15"/>
      <c r="L40" s="15"/>
      <c r="M40" s="15"/>
      <c r="N40" s="15"/>
      <c r="O40" s="15"/>
      <c r="P40" s="15"/>
      <c r="Q40" s="15"/>
      <c r="R40" s="15"/>
      <c r="S40" s="15"/>
      <c r="T40" s="15"/>
      <c r="U40" s="26"/>
      <c r="V40" s="27"/>
      <c r="W40" s="27"/>
      <c r="X40" s="27"/>
      <c r="Y40" s="27"/>
      <c r="Z40" s="27"/>
      <c r="AA40" s="128" t="s">
        <v>43</v>
      </c>
      <c r="AB40" s="128" t="s">
        <v>43</v>
      </c>
      <c r="AC40" s="27"/>
      <c r="AD40" s="27"/>
      <c r="AE40" s="27"/>
      <c r="AF40" s="121">
        <v>0.3</v>
      </c>
      <c r="AG40" s="122">
        <v>6.8500000000000005E-2</v>
      </c>
      <c r="AH40" s="45" t="s">
        <v>38</v>
      </c>
      <c r="AI40" s="125">
        <v>145</v>
      </c>
      <c r="AJ40" s="45" t="s">
        <v>38</v>
      </c>
      <c r="AK40" s="125">
        <v>6</v>
      </c>
      <c r="AL40" s="64"/>
      <c r="AM40" s="132">
        <v>0.05</v>
      </c>
      <c r="AN40" s="133"/>
      <c r="AO40" s="122">
        <v>6.8500000000000005E-2</v>
      </c>
      <c r="AP40" s="46"/>
      <c r="AQ40" s="46"/>
      <c r="AR40" s="49"/>
      <c r="AS40" s="47"/>
    </row>
    <row r="41" spans="9:45" ht="15.75">
      <c r="U41" s="28"/>
      <c r="V41" s="18"/>
      <c r="W41" s="18"/>
      <c r="X41" s="18"/>
      <c r="Y41" s="18"/>
      <c r="Z41" s="18"/>
      <c r="AA41" s="129" t="s">
        <v>44</v>
      </c>
      <c r="AB41" s="129" t="s">
        <v>44</v>
      </c>
      <c r="AC41" s="25" t="s">
        <v>48</v>
      </c>
      <c r="AD41" s="25" t="s">
        <v>48</v>
      </c>
      <c r="AE41" s="18"/>
      <c r="AF41" s="123"/>
      <c r="AG41" s="59" t="s">
        <v>52</v>
      </c>
      <c r="AH41" s="59" t="s">
        <v>45</v>
      </c>
      <c r="AI41" s="124"/>
      <c r="AJ41" s="59" t="s">
        <v>45</v>
      </c>
      <c r="AK41" s="59" t="s">
        <v>59</v>
      </c>
      <c r="AL41" s="59" t="s">
        <v>60</v>
      </c>
      <c r="AM41" s="59" t="s">
        <v>93</v>
      </c>
      <c r="AN41" s="62" t="s">
        <v>96</v>
      </c>
      <c r="AO41" s="62" t="s">
        <v>99</v>
      </c>
      <c r="AP41" s="126"/>
      <c r="AQ41" s="126"/>
      <c r="AR41" s="52" t="s">
        <v>65</v>
      </c>
      <c r="AS41" s="48"/>
    </row>
    <row r="42" spans="9:45" ht="15.75">
      <c r="U42" s="28"/>
      <c r="V42" s="18"/>
      <c r="W42" s="18"/>
      <c r="X42" s="18"/>
      <c r="Y42" s="18"/>
      <c r="Z42" s="18"/>
      <c r="AA42" s="129" t="s">
        <v>41</v>
      </c>
      <c r="AB42" s="129" t="s">
        <v>42</v>
      </c>
      <c r="AC42" s="25" t="s">
        <v>41</v>
      </c>
      <c r="AD42" s="25"/>
      <c r="AE42" s="25"/>
      <c r="AF42" s="59" t="s">
        <v>48</v>
      </c>
      <c r="AG42" s="59" t="s">
        <v>88</v>
      </c>
      <c r="AH42" s="62" t="s">
        <v>39</v>
      </c>
      <c r="AI42" s="59" t="s">
        <v>41</v>
      </c>
      <c r="AJ42" s="62" t="s">
        <v>39</v>
      </c>
      <c r="AK42" s="62" t="s">
        <v>56</v>
      </c>
      <c r="AL42" s="62" t="s">
        <v>61</v>
      </c>
      <c r="AM42" s="62" t="s">
        <v>94</v>
      </c>
      <c r="AN42" s="62" t="s">
        <v>62</v>
      </c>
      <c r="AO42" s="62" t="s">
        <v>100</v>
      </c>
      <c r="AP42" s="50" t="s">
        <v>50</v>
      </c>
      <c r="AQ42" s="50" t="s">
        <v>84</v>
      </c>
      <c r="AR42" s="50" t="s">
        <v>64</v>
      </c>
      <c r="AS42" s="48"/>
    </row>
    <row r="43" spans="9:45" ht="15.75">
      <c r="U43" s="28" t="s">
        <v>23</v>
      </c>
      <c r="V43" s="18"/>
      <c r="W43" s="18"/>
      <c r="X43" s="18" t="s">
        <v>70</v>
      </c>
      <c r="Y43" s="18"/>
      <c r="Z43" s="25" t="s">
        <v>46</v>
      </c>
      <c r="AA43" s="129"/>
      <c r="AB43" s="129"/>
      <c r="AC43" s="29">
        <v>6.8500000000000005E-2</v>
      </c>
      <c r="AD43" s="18"/>
      <c r="AE43" s="29"/>
      <c r="AF43" s="59" t="s">
        <v>92</v>
      </c>
      <c r="AG43" s="59" t="s">
        <v>53</v>
      </c>
      <c r="AH43" s="59"/>
      <c r="AI43" s="61" t="s">
        <v>47</v>
      </c>
      <c r="AJ43" s="59" t="s">
        <v>62</v>
      </c>
      <c r="AK43" s="59" t="s">
        <v>57</v>
      </c>
      <c r="AL43" s="59"/>
      <c r="AM43" s="59" t="s">
        <v>95</v>
      </c>
      <c r="AN43" s="59" t="s">
        <v>97</v>
      </c>
      <c r="AO43" s="59" t="s">
        <v>39</v>
      </c>
      <c r="AP43" s="126"/>
      <c r="AQ43" s="50" t="s">
        <v>85</v>
      </c>
      <c r="AR43" s="50" t="s">
        <v>63</v>
      </c>
      <c r="AS43" s="48"/>
    </row>
    <row r="44" spans="9:45" ht="15.75">
      <c r="U44" s="30"/>
      <c r="V44" s="31"/>
      <c r="W44" s="32" t="s">
        <v>80</v>
      </c>
      <c r="X44" s="31"/>
      <c r="Y44" s="31" t="s">
        <v>51</v>
      </c>
      <c r="Z44" s="32" t="s">
        <v>38</v>
      </c>
      <c r="AA44" s="130"/>
      <c r="AB44" s="130"/>
      <c r="AC44" s="32" t="s">
        <v>39</v>
      </c>
      <c r="AD44" s="32" t="s">
        <v>40</v>
      </c>
      <c r="AE44" s="32"/>
      <c r="AF44" s="60"/>
      <c r="AG44" s="60" t="s">
        <v>39</v>
      </c>
      <c r="AH44" s="60"/>
      <c r="AI44" s="51" t="s">
        <v>67</v>
      </c>
      <c r="AJ44" s="63" t="s">
        <v>47</v>
      </c>
      <c r="AK44" s="63" t="s">
        <v>58</v>
      </c>
      <c r="AL44" s="63" t="s">
        <v>48</v>
      </c>
      <c r="AM44" s="63"/>
      <c r="AN44" s="63"/>
      <c r="AO44" s="63"/>
      <c r="AP44" s="127" t="s">
        <v>49</v>
      </c>
      <c r="AQ44" s="127"/>
      <c r="AR44" s="51" t="s">
        <v>48</v>
      </c>
      <c r="AS44" s="33" t="s">
        <v>50</v>
      </c>
    </row>
    <row r="45" spans="9:45" ht="15.75">
      <c r="U45" s="37"/>
      <c r="V45" s="68" t="s">
        <v>25</v>
      </c>
      <c r="W45" s="69"/>
      <c r="X45" s="69"/>
      <c r="Y45" s="86"/>
      <c r="Z45" s="70"/>
      <c r="AA45" s="71"/>
      <c r="AB45" s="72"/>
      <c r="AC45" s="73"/>
      <c r="AD45" s="73"/>
      <c r="AE45" s="73"/>
      <c r="AF45" s="73"/>
      <c r="AG45" s="73"/>
      <c r="AH45" s="73"/>
      <c r="AI45" s="74"/>
      <c r="AJ45" s="73"/>
      <c r="AK45" s="73"/>
      <c r="AL45" s="73"/>
      <c r="AM45" s="73"/>
      <c r="AN45" s="73"/>
      <c r="AO45" s="73"/>
      <c r="AP45" s="73"/>
      <c r="AQ45" s="73"/>
      <c r="AR45" s="75"/>
      <c r="AS45" s="87"/>
    </row>
    <row r="46" spans="9:45" ht="15.75">
      <c r="U46" s="37"/>
      <c r="V46" s="15"/>
      <c r="W46" s="115"/>
      <c r="X46" s="139"/>
      <c r="Y46" s="11" t="s">
        <v>68</v>
      </c>
      <c r="Z46" s="65">
        <v>28</v>
      </c>
      <c r="AA46" s="134"/>
      <c r="AB46" s="135">
        <v>1</v>
      </c>
      <c r="AC46" s="20">
        <f>IF(AA46&gt;0,#REF!*$AC$43,0)</f>
        <v>0</v>
      </c>
      <c r="AD46" s="20">
        <f t="shared" ref="AD46:AD52" si="0">+AC46+Z46</f>
        <v>28</v>
      </c>
      <c r="AE46" s="20"/>
      <c r="AF46" s="20">
        <f t="shared" ref="AF46:AF52" si="1">+AD46*$AF$40+AD46</f>
        <v>36.4</v>
      </c>
      <c r="AG46" s="131">
        <f t="shared" ref="AG46:AG52" si="2">IF(AB46&gt;0,(AF46*$AG$40),0)</f>
        <v>2.4934000000000003</v>
      </c>
      <c r="AH46" s="131">
        <f t="shared" ref="AH46:AH52" si="3">+AF46+AG46</f>
        <v>38.8934</v>
      </c>
      <c r="AI46" s="34">
        <f t="shared" ref="AI46:AI52" si="4">IF(W46&gt;0,(+$AI$40/$W$108),0)</f>
        <v>0</v>
      </c>
      <c r="AJ46" s="20">
        <f t="shared" ref="AJ46:AJ52" si="5">+AH46+AI46</f>
        <v>38.8934</v>
      </c>
      <c r="AK46" s="20">
        <f>+$AK$40</f>
        <v>6</v>
      </c>
      <c r="AL46" s="20">
        <f t="shared" ref="AL46:AL52" si="6">+AJ46+AK46</f>
        <v>44.8934</v>
      </c>
      <c r="AM46" s="20">
        <f t="shared" ref="AM46:AM52" si="7">+AL46*$AM$40</f>
        <v>2.2446700000000002</v>
      </c>
      <c r="AN46" s="20">
        <f t="shared" ref="AN46:AN52" si="8">+AL46+AM46</f>
        <v>47.138069999999999</v>
      </c>
      <c r="AO46" s="20">
        <f t="shared" ref="AO46:AO52" si="9">IF(AB46&gt;0,AN46*$AO$40+AN46,AN46)</f>
        <v>50.367027794999998</v>
      </c>
      <c r="AP46" s="20">
        <f t="shared" ref="AP46:AP52" si="10">+AO46*W46</f>
        <v>0</v>
      </c>
      <c r="AQ46" s="20"/>
      <c r="AR46" s="77">
        <v>71</v>
      </c>
      <c r="AS46" s="54">
        <f t="shared" ref="AS46:AS52" si="11">+AR46*W46</f>
        <v>0</v>
      </c>
    </row>
    <row r="47" spans="9:45" ht="15.75">
      <c r="U47" s="37"/>
      <c r="V47" s="15"/>
      <c r="W47" s="115"/>
      <c r="X47" s="139"/>
      <c r="Y47" s="11" t="s">
        <v>69</v>
      </c>
      <c r="Z47" s="65">
        <v>44</v>
      </c>
      <c r="AA47" s="134"/>
      <c r="AB47" s="135">
        <v>1</v>
      </c>
      <c r="AC47" s="20">
        <f>IF(AA47&gt;0,#REF!*$AC$43,0)</f>
        <v>0</v>
      </c>
      <c r="AD47" s="20">
        <f t="shared" si="0"/>
        <v>44</v>
      </c>
      <c r="AE47" s="20"/>
      <c r="AF47" s="20">
        <f t="shared" si="1"/>
        <v>57.2</v>
      </c>
      <c r="AG47" s="131">
        <f t="shared" si="2"/>
        <v>3.9182000000000006</v>
      </c>
      <c r="AH47" s="131">
        <f t="shared" si="3"/>
        <v>61.118200000000002</v>
      </c>
      <c r="AI47" s="34">
        <f t="shared" si="4"/>
        <v>0</v>
      </c>
      <c r="AJ47" s="20">
        <f t="shared" si="5"/>
        <v>61.118200000000002</v>
      </c>
      <c r="AK47" s="20">
        <f>+$AK$40</f>
        <v>6</v>
      </c>
      <c r="AL47" s="20">
        <f t="shared" si="6"/>
        <v>67.118200000000002</v>
      </c>
      <c r="AM47" s="20">
        <f t="shared" si="7"/>
        <v>3.3559100000000002</v>
      </c>
      <c r="AN47" s="20">
        <f t="shared" si="8"/>
        <v>70.474109999999996</v>
      </c>
      <c r="AO47" s="20">
        <f t="shared" si="9"/>
        <v>75.301586534999998</v>
      </c>
      <c r="AP47" s="20">
        <f t="shared" si="10"/>
        <v>0</v>
      </c>
      <c r="AQ47" s="20"/>
      <c r="AR47" s="58">
        <v>71</v>
      </c>
      <c r="AS47" s="54">
        <f t="shared" si="11"/>
        <v>0</v>
      </c>
    </row>
    <row r="48" spans="9:45" ht="15.75">
      <c r="U48" s="37"/>
      <c r="V48" s="15"/>
      <c r="W48" s="115"/>
      <c r="X48" s="139"/>
      <c r="Y48" s="11" t="s">
        <v>28</v>
      </c>
      <c r="Z48" s="65">
        <v>113</v>
      </c>
      <c r="AA48" s="134"/>
      <c r="AB48" s="135">
        <v>1</v>
      </c>
      <c r="AC48" s="20">
        <f>IF(AA48&gt;0,#REF!*$AC$43,0)</f>
        <v>0</v>
      </c>
      <c r="AD48" s="20">
        <f t="shared" si="0"/>
        <v>113</v>
      </c>
      <c r="AE48" s="20"/>
      <c r="AF48" s="20">
        <f t="shared" si="1"/>
        <v>146.9</v>
      </c>
      <c r="AG48" s="131">
        <f t="shared" si="2"/>
        <v>10.062650000000001</v>
      </c>
      <c r="AH48" s="131">
        <f t="shared" si="3"/>
        <v>156.96265</v>
      </c>
      <c r="AI48" s="34">
        <f t="shared" si="4"/>
        <v>0</v>
      </c>
      <c r="AJ48" s="20">
        <f t="shared" si="5"/>
        <v>156.96265</v>
      </c>
      <c r="AK48" s="20">
        <f>+$AK$40</f>
        <v>6</v>
      </c>
      <c r="AL48" s="20">
        <f t="shared" si="6"/>
        <v>162.96265</v>
      </c>
      <c r="AM48" s="20">
        <f t="shared" si="7"/>
        <v>8.1481325000000009</v>
      </c>
      <c r="AN48" s="20">
        <f t="shared" si="8"/>
        <v>171.1107825</v>
      </c>
      <c r="AO48" s="20">
        <f t="shared" si="9"/>
        <v>182.83187110124999</v>
      </c>
      <c r="AP48" s="20">
        <f t="shared" si="10"/>
        <v>0</v>
      </c>
      <c r="AQ48" s="20"/>
      <c r="AR48" s="58">
        <v>185</v>
      </c>
      <c r="AS48" s="54">
        <f t="shared" si="11"/>
        <v>0</v>
      </c>
    </row>
    <row r="49" spans="21:45" ht="15.75">
      <c r="U49" s="37"/>
      <c r="V49" s="15"/>
      <c r="W49" s="115"/>
      <c r="X49" s="140" t="s">
        <v>71</v>
      </c>
      <c r="Y49" s="141" t="s">
        <v>74</v>
      </c>
      <c r="Z49" s="65">
        <v>57.05</v>
      </c>
      <c r="AA49" s="134">
        <v>1</v>
      </c>
      <c r="AB49" s="135"/>
      <c r="AC49" s="20">
        <f>IF(AA49&gt;0,Z49*$AC$43,0)</f>
        <v>3.9079250000000001</v>
      </c>
      <c r="AD49" s="20">
        <f t="shared" si="0"/>
        <v>60.957924999999996</v>
      </c>
      <c r="AE49" s="20"/>
      <c r="AF49" s="20">
        <f t="shared" si="1"/>
        <v>79.245302499999994</v>
      </c>
      <c r="AG49" s="131">
        <f t="shared" si="2"/>
        <v>0</v>
      </c>
      <c r="AH49" s="131">
        <f t="shared" si="3"/>
        <v>79.245302499999994</v>
      </c>
      <c r="AI49" s="34">
        <f t="shared" si="4"/>
        <v>0</v>
      </c>
      <c r="AJ49" s="20">
        <f t="shared" si="5"/>
        <v>79.245302499999994</v>
      </c>
      <c r="AK49" s="20"/>
      <c r="AL49" s="20">
        <f t="shared" si="6"/>
        <v>79.245302499999994</v>
      </c>
      <c r="AM49" s="20">
        <f t="shared" si="7"/>
        <v>3.9622651250000001</v>
      </c>
      <c r="AN49" s="20">
        <f t="shared" si="8"/>
        <v>83.207567624999996</v>
      </c>
      <c r="AO49" s="20">
        <f t="shared" si="9"/>
        <v>83.207567624999996</v>
      </c>
      <c r="AP49" s="20">
        <f t="shared" si="10"/>
        <v>0</v>
      </c>
      <c r="AQ49" s="20"/>
      <c r="AR49" s="58">
        <v>107</v>
      </c>
      <c r="AS49" s="54">
        <f t="shared" si="11"/>
        <v>0</v>
      </c>
    </row>
    <row r="50" spans="21:45" ht="15.75">
      <c r="U50" s="37"/>
      <c r="V50" s="15"/>
      <c r="W50" s="115"/>
      <c r="X50" s="140" t="s">
        <v>72</v>
      </c>
      <c r="Y50" s="141" t="s">
        <v>76</v>
      </c>
      <c r="Z50" s="65">
        <v>51.55</v>
      </c>
      <c r="AA50" s="134">
        <v>1</v>
      </c>
      <c r="AB50" s="135"/>
      <c r="AC50" s="20">
        <f>IF(AA50&gt;0,Z50*$AC$43,0)</f>
        <v>3.5311750000000002</v>
      </c>
      <c r="AD50" s="20">
        <f t="shared" si="0"/>
        <v>55.081174999999995</v>
      </c>
      <c r="AE50" s="20"/>
      <c r="AF50" s="20">
        <f t="shared" si="1"/>
        <v>71.605527499999994</v>
      </c>
      <c r="AG50" s="131">
        <f t="shared" si="2"/>
        <v>0</v>
      </c>
      <c r="AH50" s="131">
        <f t="shared" si="3"/>
        <v>71.605527499999994</v>
      </c>
      <c r="AI50" s="34">
        <f t="shared" si="4"/>
        <v>0</v>
      </c>
      <c r="AJ50" s="20">
        <f t="shared" si="5"/>
        <v>71.605527499999994</v>
      </c>
      <c r="AK50" s="20"/>
      <c r="AL50" s="20">
        <f t="shared" si="6"/>
        <v>71.605527499999994</v>
      </c>
      <c r="AM50" s="20">
        <f t="shared" si="7"/>
        <v>3.580276375</v>
      </c>
      <c r="AN50" s="20">
        <f t="shared" si="8"/>
        <v>75.185803874999991</v>
      </c>
      <c r="AO50" s="20">
        <f t="shared" si="9"/>
        <v>75.185803874999991</v>
      </c>
      <c r="AP50" s="20">
        <f t="shared" si="10"/>
        <v>0</v>
      </c>
      <c r="AQ50" s="20"/>
      <c r="AR50" s="58">
        <v>284</v>
      </c>
      <c r="AS50" s="54">
        <f t="shared" si="11"/>
        <v>0</v>
      </c>
    </row>
    <row r="51" spans="21:45" ht="15.75">
      <c r="U51" s="37"/>
      <c r="V51" s="15"/>
      <c r="W51" s="115"/>
      <c r="X51" s="140" t="s">
        <v>77</v>
      </c>
      <c r="Y51" s="141" t="s">
        <v>76</v>
      </c>
      <c r="Z51" s="65">
        <v>113</v>
      </c>
      <c r="AA51" s="134">
        <v>1</v>
      </c>
      <c r="AB51" s="135"/>
      <c r="AC51" s="20">
        <f>IF(AA51&gt;0,Z51*$AC$43,0)</f>
        <v>7.7405000000000008</v>
      </c>
      <c r="AD51" s="20">
        <f t="shared" si="0"/>
        <v>120.7405</v>
      </c>
      <c r="AE51" s="20"/>
      <c r="AF51" s="20">
        <f t="shared" si="1"/>
        <v>156.96265</v>
      </c>
      <c r="AG51" s="131">
        <f t="shared" si="2"/>
        <v>0</v>
      </c>
      <c r="AH51" s="131">
        <f t="shared" si="3"/>
        <v>156.96265</v>
      </c>
      <c r="AI51" s="34">
        <f t="shared" si="4"/>
        <v>0</v>
      </c>
      <c r="AJ51" s="20">
        <f t="shared" si="5"/>
        <v>156.96265</v>
      </c>
      <c r="AK51" s="20"/>
      <c r="AL51" s="20">
        <f t="shared" si="6"/>
        <v>156.96265</v>
      </c>
      <c r="AM51" s="20">
        <f t="shared" si="7"/>
        <v>7.8481325000000002</v>
      </c>
      <c r="AN51" s="20">
        <f t="shared" si="8"/>
        <v>164.81078249999999</v>
      </c>
      <c r="AO51" s="20">
        <f t="shared" si="9"/>
        <v>164.81078249999999</v>
      </c>
      <c r="AP51" s="20">
        <f t="shared" si="10"/>
        <v>0</v>
      </c>
      <c r="AQ51" s="20"/>
      <c r="AR51" s="58">
        <v>185</v>
      </c>
      <c r="AS51" s="54">
        <f t="shared" si="11"/>
        <v>0</v>
      </c>
    </row>
    <row r="52" spans="21:45" ht="15.75">
      <c r="U52" s="37"/>
      <c r="V52" s="15"/>
      <c r="W52" s="115"/>
      <c r="X52" s="140" t="s">
        <v>73</v>
      </c>
      <c r="Y52" s="141" t="s">
        <v>75</v>
      </c>
      <c r="Z52" s="65">
        <v>123.55</v>
      </c>
      <c r="AA52" s="134">
        <v>1</v>
      </c>
      <c r="AB52" s="135"/>
      <c r="AC52" s="20">
        <f>IF(AA52&gt;0,Z52*$AC$43,0)</f>
        <v>8.4631749999999997</v>
      </c>
      <c r="AD52" s="20">
        <f t="shared" si="0"/>
        <v>132.01317499999999</v>
      </c>
      <c r="AE52" s="20"/>
      <c r="AF52" s="20">
        <f t="shared" si="1"/>
        <v>171.61712749999998</v>
      </c>
      <c r="AG52" s="131">
        <f t="shared" si="2"/>
        <v>0</v>
      </c>
      <c r="AH52" s="131">
        <f t="shared" si="3"/>
        <v>171.61712749999998</v>
      </c>
      <c r="AI52" s="34">
        <f t="shared" si="4"/>
        <v>0</v>
      </c>
      <c r="AJ52" s="20">
        <f t="shared" si="5"/>
        <v>171.61712749999998</v>
      </c>
      <c r="AK52" s="20"/>
      <c r="AL52" s="20">
        <f t="shared" si="6"/>
        <v>171.61712749999998</v>
      </c>
      <c r="AM52" s="20">
        <f t="shared" si="7"/>
        <v>8.5808563749999998</v>
      </c>
      <c r="AN52" s="20">
        <f t="shared" si="8"/>
        <v>180.19798387499998</v>
      </c>
      <c r="AO52" s="20">
        <f t="shared" si="9"/>
        <v>180.19798387499998</v>
      </c>
      <c r="AP52" s="20">
        <f t="shared" si="10"/>
        <v>0</v>
      </c>
      <c r="AQ52" s="20"/>
      <c r="AR52" s="58"/>
      <c r="AS52" s="54">
        <f t="shared" si="11"/>
        <v>0</v>
      </c>
    </row>
    <row r="53" spans="21:45" ht="15.75">
      <c r="U53" s="67"/>
      <c r="V53" s="68" t="s">
        <v>78</v>
      </c>
      <c r="W53" s="69"/>
      <c r="X53" s="69"/>
      <c r="Y53" s="70"/>
      <c r="Z53" s="70"/>
      <c r="AA53" s="71"/>
      <c r="AB53" s="72"/>
      <c r="AC53" s="73"/>
      <c r="AD53" s="73"/>
      <c r="AE53" s="73"/>
      <c r="AF53" s="73"/>
      <c r="AG53" s="73"/>
      <c r="AH53" s="73"/>
      <c r="AI53" s="74"/>
      <c r="AJ53" s="73"/>
      <c r="AK53" s="73"/>
      <c r="AL53" s="73"/>
      <c r="AM53" s="73"/>
      <c r="AN53" s="73"/>
      <c r="AO53" s="73"/>
      <c r="AP53" s="73"/>
      <c r="AQ53" s="73">
        <f>ROUND(SUM(AP45:AP52),0)</f>
        <v>0</v>
      </c>
      <c r="AR53" s="75"/>
      <c r="AS53" s="76"/>
    </row>
    <row r="54" spans="21:45" ht="15.75">
      <c r="U54" s="37"/>
      <c r="V54" s="15"/>
      <c r="W54" s="115"/>
      <c r="X54" s="139"/>
      <c r="Y54" s="11" t="s">
        <v>68</v>
      </c>
      <c r="Z54" s="65">
        <v>35</v>
      </c>
      <c r="AA54" s="134"/>
      <c r="AB54" s="135">
        <v>1</v>
      </c>
      <c r="AC54" s="20">
        <f t="shared" ref="AC54:AC60" si="12">IF(AA54&gt;0,Z54*$AC$43,0)</f>
        <v>0</v>
      </c>
      <c r="AD54" s="20">
        <f t="shared" ref="AD54:AD60" si="13">+AC54+Z54</f>
        <v>35</v>
      </c>
      <c r="AE54" s="20"/>
      <c r="AF54" s="20">
        <f t="shared" ref="AF54:AF60" si="14">+AD54*$AF$40+AD54</f>
        <v>45.5</v>
      </c>
      <c r="AG54" s="131">
        <f t="shared" ref="AG54:AG60" si="15">IF(AB54&gt;0,(AF54*$AG$40),0)</f>
        <v>3.1167500000000001</v>
      </c>
      <c r="AH54" s="131">
        <f t="shared" ref="AH54:AH60" si="16">+AF54+AG54</f>
        <v>48.616750000000003</v>
      </c>
      <c r="AI54" s="34">
        <f t="shared" ref="AI54:AI60" si="17">IF(W54&gt;0,(+$AI$40/$W$108),0)</f>
        <v>0</v>
      </c>
      <c r="AJ54" s="20">
        <f t="shared" ref="AJ54:AJ60" si="18">+AH54+AI54</f>
        <v>48.616750000000003</v>
      </c>
      <c r="AK54" s="20">
        <f>+$AK$40</f>
        <v>6</v>
      </c>
      <c r="AL54" s="20">
        <f t="shared" ref="AL54:AL60" si="19">+AJ54+AK54</f>
        <v>54.616750000000003</v>
      </c>
      <c r="AM54" s="20">
        <f t="shared" ref="AM54:AM60" si="20">+AL54*$AM$40</f>
        <v>2.7308375000000003</v>
      </c>
      <c r="AN54" s="20">
        <f t="shared" ref="AN54:AN60" si="21">+AL54+AM54</f>
        <v>57.347587500000003</v>
      </c>
      <c r="AO54" s="20">
        <f t="shared" ref="AO54:AO60" si="22">IF(AB54&gt;0,AN54*$AO$40+AN54,AN54)</f>
        <v>61.275897243750002</v>
      </c>
      <c r="AP54" s="20">
        <f t="shared" ref="AP54:AP60" si="23">+AO54*W54</f>
        <v>0</v>
      </c>
      <c r="AQ54" s="20"/>
      <c r="AR54" s="58">
        <v>71</v>
      </c>
      <c r="AS54" s="54">
        <f t="shared" ref="AS54:AS60" si="24">+AR54*W54</f>
        <v>0</v>
      </c>
    </row>
    <row r="55" spans="21:45" ht="15.75">
      <c r="U55" s="37"/>
      <c r="V55" s="15"/>
      <c r="W55" s="115"/>
      <c r="X55" s="139"/>
      <c r="Y55" s="11" t="s">
        <v>69</v>
      </c>
      <c r="Z55" s="65">
        <v>44</v>
      </c>
      <c r="AA55" s="134"/>
      <c r="AB55" s="135">
        <v>1</v>
      </c>
      <c r="AC55" s="20">
        <f t="shared" si="12"/>
        <v>0</v>
      </c>
      <c r="AD55" s="20">
        <f t="shared" si="13"/>
        <v>44</v>
      </c>
      <c r="AE55" s="20"/>
      <c r="AF55" s="20">
        <f t="shared" si="14"/>
        <v>57.2</v>
      </c>
      <c r="AG55" s="131">
        <f t="shared" si="15"/>
        <v>3.9182000000000006</v>
      </c>
      <c r="AH55" s="131">
        <f t="shared" si="16"/>
        <v>61.118200000000002</v>
      </c>
      <c r="AI55" s="34">
        <f t="shared" si="17"/>
        <v>0</v>
      </c>
      <c r="AJ55" s="20">
        <f t="shared" si="18"/>
        <v>61.118200000000002</v>
      </c>
      <c r="AK55" s="20">
        <f>+$AK$40</f>
        <v>6</v>
      </c>
      <c r="AL55" s="20">
        <f t="shared" si="19"/>
        <v>67.118200000000002</v>
      </c>
      <c r="AM55" s="20">
        <f t="shared" si="20"/>
        <v>3.3559100000000002</v>
      </c>
      <c r="AN55" s="20">
        <f t="shared" si="21"/>
        <v>70.474109999999996</v>
      </c>
      <c r="AO55" s="20">
        <f t="shared" si="22"/>
        <v>75.301586534999998</v>
      </c>
      <c r="AP55" s="20">
        <f t="shared" si="23"/>
        <v>0</v>
      </c>
      <c r="AQ55" s="20"/>
      <c r="AR55" s="58">
        <v>71</v>
      </c>
      <c r="AS55" s="54">
        <f t="shared" si="24"/>
        <v>0</v>
      </c>
    </row>
    <row r="56" spans="21:45" ht="15.75">
      <c r="U56" s="37"/>
      <c r="V56" s="15"/>
      <c r="W56" s="115"/>
      <c r="X56" s="139"/>
      <c r="Y56" s="11" t="s">
        <v>28</v>
      </c>
      <c r="Z56" s="65">
        <v>113</v>
      </c>
      <c r="AA56" s="134"/>
      <c r="AB56" s="135">
        <v>1</v>
      </c>
      <c r="AC56" s="20">
        <f t="shared" si="12"/>
        <v>0</v>
      </c>
      <c r="AD56" s="20">
        <f t="shared" si="13"/>
        <v>113</v>
      </c>
      <c r="AE56" s="20"/>
      <c r="AF56" s="20">
        <f t="shared" si="14"/>
        <v>146.9</v>
      </c>
      <c r="AG56" s="131">
        <f t="shared" si="15"/>
        <v>10.062650000000001</v>
      </c>
      <c r="AH56" s="131">
        <f t="shared" si="16"/>
        <v>156.96265</v>
      </c>
      <c r="AI56" s="34">
        <f t="shared" si="17"/>
        <v>0</v>
      </c>
      <c r="AJ56" s="20">
        <f t="shared" si="18"/>
        <v>156.96265</v>
      </c>
      <c r="AK56" s="20">
        <f>+$AK$40</f>
        <v>6</v>
      </c>
      <c r="AL56" s="20">
        <f t="shared" si="19"/>
        <v>162.96265</v>
      </c>
      <c r="AM56" s="20">
        <f t="shared" si="20"/>
        <v>8.1481325000000009</v>
      </c>
      <c r="AN56" s="20">
        <f t="shared" si="21"/>
        <v>171.1107825</v>
      </c>
      <c r="AO56" s="20">
        <f t="shared" si="22"/>
        <v>182.83187110124999</v>
      </c>
      <c r="AP56" s="20">
        <f t="shared" si="23"/>
        <v>0</v>
      </c>
      <c r="AQ56" s="20"/>
      <c r="AR56" s="58">
        <v>185</v>
      </c>
      <c r="AS56" s="54">
        <f t="shared" si="24"/>
        <v>0</v>
      </c>
    </row>
    <row r="57" spans="21:45" ht="15.75">
      <c r="U57" s="37"/>
      <c r="V57" s="15"/>
      <c r="W57" s="115"/>
      <c r="X57" s="140" t="s">
        <v>71</v>
      </c>
      <c r="Y57" s="141" t="s">
        <v>74</v>
      </c>
      <c r="Z57" s="65">
        <v>57.05</v>
      </c>
      <c r="AA57" s="134">
        <v>1</v>
      </c>
      <c r="AB57" s="135"/>
      <c r="AC57" s="20">
        <f t="shared" si="12"/>
        <v>3.9079250000000001</v>
      </c>
      <c r="AD57" s="20">
        <f t="shared" si="13"/>
        <v>60.957924999999996</v>
      </c>
      <c r="AE57" s="20"/>
      <c r="AF57" s="20">
        <f t="shared" si="14"/>
        <v>79.245302499999994</v>
      </c>
      <c r="AG57" s="131">
        <f t="shared" si="15"/>
        <v>0</v>
      </c>
      <c r="AH57" s="131">
        <f t="shared" si="16"/>
        <v>79.245302499999994</v>
      </c>
      <c r="AI57" s="34">
        <f t="shared" si="17"/>
        <v>0</v>
      </c>
      <c r="AJ57" s="20">
        <f t="shared" si="18"/>
        <v>79.245302499999994</v>
      </c>
      <c r="AK57" s="20"/>
      <c r="AL57" s="20">
        <f t="shared" si="19"/>
        <v>79.245302499999994</v>
      </c>
      <c r="AM57" s="20">
        <f t="shared" si="20"/>
        <v>3.9622651250000001</v>
      </c>
      <c r="AN57" s="20">
        <f t="shared" si="21"/>
        <v>83.207567624999996</v>
      </c>
      <c r="AO57" s="20">
        <f t="shared" si="22"/>
        <v>83.207567624999996</v>
      </c>
      <c r="AP57" s="20">
        <f t="shared" si="23"/>
        <v>0</v>
      </c>
      <c r="AQ57" s="20"/>
      <c r="AR57" s="58">
        <v>107</v>
      </c>
      <c r="AS57" s="54">
        <f t="shared" si="24"/>
        <v>0</v>
      </c>
    </row>
    <row r="58" spans="21:45" ht="15.75">
      <c r="U58" s="37"/>
      <c r="V58" s="15"/>
      <c r="W58" s="115"/>
      <c r="X58" s="140" t="s">
        <v>72</v>
      </c>
      <c r="Y58" s="141" t="s">
        <v>76</v>
      </c>
      <c r="Z58" s="65">
        <v>51.55</v>
      </c>
      <c r="AA58" s="134">
        <v>1</v>
      </c>
      <c r="AB58" s="135"/>
      <c r="AC58" s="20">
        <f t="shared" si="12"/>
        <v>3.5311750000000002</v>
      </c>
      <c r="AD58" s="20">
        <f t="shared" si="13"/>
        <v>55.081174999999995</v>
      </c>
      <c r="AE58" s="20"/>
      <c r="AF58" s="20">
        <f t="shared" si="14"/>
        <v>71.605527499999994</v>
      </c>
      <c r="AG58" s="131">
        <f t="shared" si="15"/>
        <v>0</v>
      </c>
      <c r="AH58" s="131">
        <f t="shared" si="16"/>
        <v>71.605527499999994</v>
      </c>
      <c r="AI58" s="34">
        <f t="shared" si="17"/>
        <v>0</v>
      </c>
      <c r="AJ58" s="20">
        <f t="shared" si="18"/>
        <v>71.605527499999994</v>
      </c>
      <c r="AK58" s="20"/>
      <c r="AL58" s="20">
        <f t="shared" si="19"/>
        <v>71.605527499999994</v>
      </c>
      <c r="AM58" s="20">
        <f t="shared" si="20"/>
        <v>3.580276375</v>
      </c>
      <c r="AN58" s="20">
        <f t="shared" si="21"/>
        <v>75.185803874999991</v>
      </c>
      <c r="AO58" s="20">
        <f t="shared" si="22"/>
        <v>75.185803874999991</v>
      </c>
      <c r="AP58" s="20">
        <f t="shared" si="23"/>
        <v>0</v>
      </c>
      <c r="AQ58" s="20"/>
      <c r="AR58" s="58">
        <v>284</v>
      </c>
      <c r="AS58" s="54">
        <f t="shared" si="24"/>
        <v>0</v>
      </c>
    </row>
    <row r="59" spans="21:45" ht="15.75">
      <c r="U59" s="37"/>
      <c r="V59" s="15"/>
      <c r="W59" s="115"/>
      <c r="X59" s="140" t="s">
        <v>77</v>
      </c>
      <c r="Y59" s="141" t="s">
        <v>76</v>
      </c>
      <c r="Z59" s="65">
        <v>113</v>
      </c>
      <c r="AA59" s="134">
        <v>1</v>
      </c>
      <c r="AB59" s="135"/>
      <c r="AC59" s="20">
        <f t="shared" si="12"/>
        <v>7.7405000000000008</v>
      </c>
      <c r="AD59" s="20">
        <f t="shared" si="13"/>
        <v>120.7405</v>
      </c>
      <c r="AE59" s="20"/>
      <c r="AF59" s="20">
        <f t="shared" si="14"/>
        <v>156.96265</v>
      </c>
      <c r="AG59" s="131">
        <f t="shared" si="15"/>
        <v>0</v>
      </c>
      <c r="AH59" s="131">
        <f t="shared" si="16"/>
        <v>156.96265</v>
      </c>
      <c r="AI59" s="34">
        <f t="shared" si="17"/>
        <v>0</v>
      </c>
      <c r="AJ59" s="20">
        <f t="shared" si="18"/>
        <v>156.96265</v>
      </c>
      <c r="AK59" s="20"/>
      <c r="AL59" s="20">
        <f t="shared" si="19"/>
        <v>156.96265</v>
      </c>
      <c r="AM59" s="20">
        <f t="shared" si="20"/>
        <v>7.8481325000000002</v>
      </c>
      <c r="AN59" s="20">
        <f t="shared" si="21"/>
        <v>164.81078249999999</v>
      </c>
      <c r="AO59" s="20">
        <f t="shared" si="22"/>
        <v>164.81078249999999</v>
      </c>
      <c r="AP59" s="20">
        <f t="shared" si="23"/>
        <v>0</v>
      </c>
      <c r="AQ59" s="20"/>
      <c r="AR59" s="58">
        <v>185</v>
      </c>
      <c r="AS59" s="54">
        <f t="shared" si="24"/>
        <v>0</v>
      </c>
    </row>
    <row r="60" spans="21:45" ht="15.75">
      <c r="U60" s="37"/>
      <c r="V60" s="15"/>
      <c r="W60" s="115"/>
      <c r="X60" s="140" t="s">
        <v>73</v>
      </c>
      <c r="Y60" s="141" t="s">
        <v>75</v>
      </c>
      <c r="Z60" s="65">
        <v>123.55</v>
      </c>
      <c r="AA60" s="134">
        <v>1</v>
      </c>
      <c r="AB60" s="135"/>
      <c r="AC60" s="20">
        <f t="shared" si="12"/>
        <v>8.4631749999999997</v>
      </c>
      <c r="AD60" s="20">
        <f t="shared" si="13"/>
        <v>132.01317499999999</v>
      </c>
      <c r="AE60" s="20"/>
      <c r="AF60" s="20">
        <f t="shared" si="14"/>
        <v>171.61712749999998</v>
      </c>
      <c r="AG60" s="131">
        <f t="shared" si="15"/>
        <v>0</v>
      </c>
      <c r="AH60" s="131">
        <f t="shared" si="16"/>
        <v>171.61712749999998</v>
      </c>
      <c r="AI60" s="34">
        <f t="shared" si="17"/>
        <v>0</v>
      </c>
      <c r="AJ60" s="20">
        <f t="shared" si="18"/>
        <v>171.61712749999998</v>
      </c>
      <c r="AK60" s="20"/>
      <c r="AL60" s="20">
        <f t="shared" si="19"/>
        <v>171.61712749999998</v>
      </c>
      <c r="AM60" s="20">
        <f t="shared" si="20"/>
        <v>8.5808563749999998</v>
      </c>
      <c r="AN60" s="20">
        <f t="shared" si="21"/>
        <v>180.19798387499998</v>
      </c>
      <c r="AO60" s="20">
        <f t="shared" si="22"/>
        <v>180.19798387499998</v>
      </c>
      <c r="AP60" s="20">
        <f t="shared" si="23"/>
        <v>0</v>
      </c>
      <c r="AQ60" s="20"/>
      <c r="AR60" s="58"/>
      <c r="AS60" s="54">
        <f t="shared" si="24"/>
        <v>0</v>
      </c>
    </row>
    <row r="61" spans="21:45" s="88" customFormat="1" ht="15.75">
      <c r="U61" s="89"/>
      <c r="V61" s="68"/>
      <c r="W61" s="91"/>
      <c r="X61" s="100"/>
      <c r="Y61" s="92"/>
      <c r="Z61" s="93"/>
      <c r="AA61" s="35"/>
      <c r="AB61" s="36"/>
      <c r="AC61" s="94"/>
      <c r="AD61" s="94"/>
      <c r="AE61" s="94"/>
      <c r="AF61" s="94"/>
      <c r="AG61" s="94"/>
      <c r="AH61" s="94"/>
      <c r="AI61" s="95"/>
      <c r="AJ61" s="94"/>
      <c r="AK61" s="94"/>
      <c r="AL61" s="94"/>
      <c r="AM61" s="94"/>
      <c r="AN61" s="73"/>
      <c r="AO61" s="73"/>
      <c r="AP61" s="94"/>
      <c r="AQ61" s="73">
        <f>ROUND(SUM(AP53:AP60),0)</f>
        <v>0</v>
      </c>
      <c r="AR61" s="96"/>
      <c r="AS61" s="53"/>
    </row>
    <row r="62" spans="21:45" ht="15.75">
      <c r="U62" s="37"/>
      <c r="V62" s="68" t="s">
        <v>79</v>
      </c>
      <c r="W62" s="115"/>
      <c r="X62" s="139"/>
      <c r="Y62" s="11" t="s">
        <v>68</v>
      </c>
      <c r="Z62" s="65">
        <v>35</v>
      </c>
      <c r="AA62" s="134"/>
      <c r="AB62" s="135">
        <v>1</v>
      </c>
      <c r="AC62" s="20">
        <f t="shared" ref="AC62:AC68" si="25">IF(AA62&gt;0,Z62*$AC$43,0)</f>
        <v>0</v>
      </c>
      <c r="AD62" s="20">
        <f t="shared" ref="AD62:AD68" si="26">+AC62+Z62</f>
        <v>35</v>
      </c>
      <c r="AE62" s="20"/>
      <c r="AF62" s="20">
        <f t="shared" ref="AF62:AF68" si="27">+AD62*$AF$40+AD62</f>
        <v>45.5</v>
      </c>
      <c r="AG62" s="131">
        <f t="shared" ref="AG62:AG68" si="28">IF(AB62&gt;0,(AF62*$AG$40),0)</f>
        <v>3.1167500000000001</v>
      </c>
      <c r="AH62" s="131">
        <f t="shared" ref="AH62:AH68" si="29">+AF62+AG62</f>
        <v>48.616750000000003</v>
      </c>
      <c r="AI62" s="34">
        <f t="shared" ref="AI62:AI68" si="30">IF(W62&gt;0,(+$AI$40/$W$108),0)</f>
        <v>0</v>
      </c>
      <c r="AJ62" s="20">
        <f t="shared" ref="AJ62:AJ68" si="31">+AH62+AI62</f>
        <v>48.616750000000003</v>
      </c>
      <c r="AK62" s="20">
        <f>+$AK$40</f>
        <v>6</v>
      </c>
      <c r="AL62" s="20">
        <f t="shared" ref="AL62:AL68" si="32">+AJ62+AK62</f>
        <v>54.616750000000003</v>
      </c>
      <c r="AM62" s="20">
        <f t="shared" ref="AM62:AM68" si="33">+AL62*$AM$40</f>
        <v>2.7308375000000003</v>
      </c>
      <c r="AN62" s="20">
        <f t="shared" ref="AN62:AN68" si="34">+AL62+AM62</f>
        <v>57.347587500000003</v>
      </c>
      <c r="AO62" s="20">
        <f t="shared" ref="AO62:AO68" si="35">IF(AB62&gt;0,AN62*$AO$40+AN62,AN62)</f>
        <v>61.275897243750002</v>
      </c>
      <c r="AP62" s="20">
        <f t="shared" ref="AP62:AP68" si="36">+AO62*W62</f>
        <v>0</v>
      </c>
      <c r="AQ62" s="20"/>
      <c r="AR62" s="58">
        <v>71</v>
      </c>
      <c r="AS62" s="54">
        <f t="shared" ref="AS62:AS68" si="37">+AR62*W62</f>
        <v>0</v>
      </c>
    </row>
    <row r="63" spans="21:45" ht="15.75">
      <c r="U63" s="37"/>
      <c r="V63" s="15"/>
      <c r="W63" s="115"/>
      <c r="X63" s="139"/>
      <c r="Y63" s="11" t="s">
        <v>69</v>
      </c>
      <c r="Z63" s="65">
        <v>44</v>
      </c>
      <c r="AA63" s="134"/>
      <c r="AB63" s="135">
        <v>1</v>
      </c>
      <c r="AC63" s="20">
        <f t="shared" si="25"/>
        <v>0</v>
      </c>
      <c r="AD63" s="20">
        <f t="shared" si="26"/>
        <v>44</v>
      </c>
      <c r="AE63" s="20"/>
      <c r="AF63" s="20">
        <f t="shared" si="27"/>
        <v>57.2</v>
      </c>
      <c r="AG63" s="131">
        <f t="shared" si="28"/>
        <v>3.9182000000000006</v>
      </c>
      <c r="AH63" s="131">
        <f t="shared" si="29"/>
        <v>61.118200000000002</v>
      </c>
      <c r="AI63" s="34">
        <f t="shared" si="30"/>
        <v>0</v>
      </c>
      <c r="AJ63" s="20">
        <f t="shared" si="31"/>
        <v>61.118200000000002</v>
      </c>
      <c r="AK63" s="20">
        <f>+$AK$40</f>
        <v>6</v>
      </c>
      <c r="AL63" s="20">
        <f t="shared" si="32"/>
        <v>67.118200000000002</v>
      </c>
      <c r="AM63" s="20">
        <f t="shared" si="33"/>
        <v>3.3559100000000002</v>
      </c>
      <c r="AN63" s="20">
        <f t="shared" si="34"/>
        <v>70.474109999999996</v>
      </c>
      <c r="AO63" s="20">
        <f t="shared" si="35"/>
        <v>75.301586534999998</v>
      </c>
      <c r="AP63" s="20">
        <f t="shared" si="36"/>
        <v>0</v>
      </c>
      <c r="AQ63" s="20"/>
      <c r="AR63" s="58">
        <v>71</v>
      </c>
      <c r="AS63" s="54">
        <f t="shared" si="37"/>
        <v>0</v>
      </c>
    </row>
    <row r="64" spans="21:45" ht="15.75">
      <c r="U64" s="37"/>
      <c r="V64" s="15"/>
      <c r="W64" s="115"/>
      <c r="X64" s="139"/>
      <c r="Y64" s="11" t="s">
        <v>28</v>
      </c>
      <c r="Z64" s="65">
        <v>113</v>
      </c>
      <c r="AA64" s="134"/>
      <c r="AB64" s="135">
        <v>1</v>
      </c>
      <c r="AC64" s="20">
        <f t="shared" si="25"/>
        <v>0</v>
      </c>
      <c r="AD64" s="20">
        <f t="shared" si="26"/>
        <v>113</v>
      </c>
      <c r="AE64" s="20"/>
      <c r="AF64" s="20">
        <f t="shared" si="27"/>
        <v>146.9</v>
      </c>
      <c r="AG64" s="131">
        <f t="shared" si="28"/>
        <v>10.062650000000001</v>
      </c>
      <c r="AH64" s="131">
        <f t="shared" si="29"/>
        <v>156.96265</v>
      </c>
      <c r="AI64" s="34">
        <f t="shared" si="30"/>
        <v>0</v>
      </c>
      <c r="AJ64" s="20">
        <f t="shared" si="31"/>
        <v>156.96265</v>
      </c>
      <c r="AK64" s="20">
        <f>+$AK$40</f>
        <v>6</v>
      </c>
      <c r="AL64" s="20">
        <f t="shared" si="32"/>
        <v>162.96265</v>
      </c>
      <c r="AM64" s="20">
        <f t="shared" si="33"/>
        <v>8.1481325000000009</v>
      </c>
      <c r="AN64" s="20">
        <f t="shared" si="34"/>
        <v>171.1107825</v>
      </c>
      <c r="AO64" s="20">
        <f t="shared" si="35"/>
        <v>182.83187110124999</v>
      </c>
      <c r="AP64" s="20">
        <f t="shared" si="36"/>
        <v>0</v>
      </c>
      <c r="AQ64" s="20"/>
      <c r="AR64" s="58">
        <v>185</v>
      </c>
      <c r="AS64" s="54">
        <f t="shared" si="37"/>
        <v>0</v>
      </c>
    </row>
    <row r="65" spans="1:45" ht="15.75">
      <c r="U65" s="37"/>
      <c r="V65" s="15"/>
      <c r="W65" s="115"/>
      <c r="X65" s="140" t="s">
        <v>71</v>
      </c>
      <c r="Y65" s="141" t="s">
        <v>74</v>
      </c>
      <c r="Z65" s="65">
        <v>57.05</v>
      </c>
      <c r="AA65" s="134">
        <v>1</v>
      </c>
      <c r="AB65" s="135"/>
      <c r="AC65" s="20">
        <f t="shared" si="25"/>
        <v>3.9079250000000001</v>
      </c>
      <c r="AD65" s="20">
        <f t="shared" si="26"/>
        <v>60.957924999999996</v>
      </c>
      <c r="AE65" s="20"/>
      <c r="AF65" s="20">
        <f t="shared" si="27"/>
        <v>79.245302499999994</v>
      </c>
      <c r="AG65" s="131">
        <f t="shared" si="28"/>
        <v>0</v>
      </c>
      <c r="AH65" s="131">
        <f t="shared" si="29"/>
        <v>79.245302499999994</v>
      </c>
      <c r="AI65" s="34">
        <f t="shared" si="30"/>
        <v>0</v>
      </c>
      <c r="AJ65" s="20">
        <f t="shared" si="31"/>
        <v>79.245302499999994</v>
      </c>
      <c r="AK65" s="20"/>
      <c r="AL65" s="20">
        <f t="shared" si="32"/>
        <v>79.245302499999994</v>
      </c>
      <c r="AM65" s="20">
        <f t="shared" si="33"/>
        <v>3.9622651250000001</v>
      </c>
      <c r="AN65" s="20">
        <f t="shared" si="34"/>
        <v>83.207567624999996</v>
      </c>
      <c r="AO65" s="20">
        <f t="shared" si="35"/>
        <v>83.207567624999996</v>
      </c>
      <c r="AP65" s="20">
        <f t="shared" si="36"/>
        <v>0</v>
      </c>
      <c r="AQ65" s="20"/>
      <c r="AR65" s="58">
        <v>107</v>
      </c>
      <c r="AS65" s="54">
        <f t="shared" si="37"/>
        <v>0</v>
      </c>
    </row>
    <row r="66" spans="1:45" ht="15.75">
      <c r="U66" s="37"/>
      <c r="V66" s="15"/>
      <c r="W66" s="115"/>
      <c r="X66" s="140" t="s">
        <v>72</v>
      </c>
      <c r="Y66" s="141" t="s">
        <v>76</v>
      </c>
      <c r="Z66" s="65">
        <v>51.55</v>
      </c>
      <c r="AA66" s="134">
        <v>1</v>
      </c>
      <c r="AB66" s="135"/>
      <c r="AC66" s="20">
        <f t="shared" si="25"/>
        <v>3.5311750000000002</v>
      </c>
      <c r="AD66" s="20">
        <f t="shared" si="26"/>
        <v>55.081174999999995</v>
      </c>
      <c r="AE66" s="20"/>
      <c r="AF66" s="20">
        <f t="shared" si="27"/>
        <v>71.605527499999994</v>
      </c>
      <c r="AG66" s="131">
        <f t="shared" si="28"/>
        <v>0</v>
      </c>
      <c r="AH66" s="131">
        <f t="shared" si="29"/>
        <v>71.605527499999994</v>
      </c>
      <c r="AI66" s="34">
        <f t="shared" si="30"/>
        <v>0</v>
      </c>
      <c r="AJ66" s="20">
        <f t="shared" si="31"/>
        <v>71.605527499999994</v>
      </c>
      <c r="AK66" s="20"/>
      <c r="AL66" s="20">
        <f t="shared" si="32"/>
        <v>71.605527499999994</v>
      </c>
      <c r="AM66" s="20">
        <f t="shared" si="33"/>
        <v>3.580276375</v>
      </c>
      <c r="AN66" s="20">
        <f t="shared" si="34"/>
        <v>75.185803874999991</v>
      </c>
      <c r="AO66" s="20">
        <f t="shared" si="35"/>
        <v>75.185803874999991</v>
      </c>
      <c r="AP66" s="20">
        <f t="shared" si="36"/>
        <v>0</v>
      </c>
      <c r="AQ66" s="20"/>
      <c r="AR66" s="58">
        <v>284</v>
      </c>
      <c r="AS66" s="54">
        <f t="shared" si="37"/>
        <v>0</v>
      </c>
    </row>
    <row r="67" spans="1:45" ht="15.75">
      <c r="U67" s="37"/>
      <c r="V67" s="15"/>
      <c r="W67" s="115"/>
      <c r="X67" s="140" t="s">
        <v>77</v>
      </c>
      <c r="Y67" s="141" t="s">
        <v>76</v>
      </c>
      <c r="Z67" s="65">
        <v>113</v>
      </c>
      <c r="AA67" s="134">
        <v>1</v>
      </c>
      <c r="AB67" s="135"/>
      <c r="AC67" s="20">
        <f t="shared" si="25"/>
        <v>7.7405000000000008</v>
      </c>
      <c r="AD67" s="20">
        <f t="shared" si="26"/>
        <v>120.7405</v>
      </c>
      <c r="AE67" s="20"/>
      <c r="AF67" s="20">
        <f t="shared" si="27"/>
        <v>156.96265</v>
      </c>
      <c r="AG67" s="131">
        <f t="shared" si="28"/>
        <v>0</v>
      </c>
      <c r="AH67" s="131">
        <f t="shared" si="29"/>
        <v>156.96265</v>
      </c>
      <c r="AI67" s="34">
        <f t="shared" si="30"/>
        <v>0</v>
      </c>
      <c r="AJ67" s="20">
        <f t="shared" si="31"/>
        <v>156.96265</v>
      </c>
      <c r="AK67" s="20"/>
      <c r="AL67" s="20">
        <f t="shared" si="32"/>
        <v>156.96265</v>
      </c>
      <c r="AM67" s="20">
        <f t="shared" si="33"/>
        <v>7.8481325000000002</v>
      </c>
      <c r="AN67" s="20">
        <f t="shared" si="34"/>
        <v>164.81078249999999</v>
      </c>
      <c r="AO67" s="20">
        <f t="shared" si="35"/>
        <v>164.81078249999999</v>
      </c>
      <c r="AP67" s="20">
        <f t="shared" si="36"/>
        <v>0</v>
      </c>
      <c r="AQ67" s="20"/>
      <c r="AR67" s="58">
        <v>185</v>
      </c>
      <c r="AS67" s="54">
        <f t="shared" si="37"/>
        <v>0</v>
      </c>
    </row>
    <row r="68" spans="1:45" ht="15.75">
      <c r="U68" s="37"/>
      <c r="V68" s="15"/>
      <c r="W68" s="115"/>
      <c r="X68" s="140" t="s">
        <v>73</v>
      </c>
      <c r="Y68" s="141" t="s">
        <v>75</v>
      </c>
      <c r="Z68" s="65">
        <v>123.55</v>
      </c>
      <c r="AA68" s="134">
        <v>1</v>
      </c>
      <c r="AB68" s="135"/>
      <c r="AC68" s="20">
        <f t="shared" si="25"/>
        <v>8.4631749999999997</v>
      </c>
      <c r="AD68" s="20">
        <f t="shared" si="26"/>
        <v>132.01317499999999</v>
      </c>
      <c r="AE68" s="20"/>
      <c r="AF68" s="20">
        <f t="shared" si="27"/>
        <v>171.61712749999998</v>
      </c>
      <c r="AG68" s="131">
        <f t="shared" si="28"/>
        <v>0</v>
      </c>
      <c r="AH68" s="131">
        <f t="shared" si="29"/>
        <v>171.61712749999998</v>
      </c>
      <c r="AI68" s="34">
        <f t="shared" si="30"/>
        <v>0</v>
      </c>
      <c r="AJ68" s="20">
        <f t="shared" si="31"/>
        <v>171.61712749999998</v>
      </c>
      <c r="AK68" s="20"/>
      <c r="AL68" s="20">
        <f t="shared" si="32"/>
        <v>171.61712749999998</v>
      </c>
      <c r="AM68" s="20">
        <f t="shared" si="33"/>
        <v>8.5808563749999998</v>
      </c>
      <c r="AN68" s="20">
        <f t="shared" si="34"/>
        <v>180.19798387499998</v>
      </c>
      <c r="AO68" s="20">
        <f t="shared" si="35"/>
        <v>180.19798387499998</v>
      </c>
      <c r="AP68" s="20">
        <f t="shared" si="36"/>
        <v>0</v>
      </c>
      <c r="AQ68" s="20"/>
      <c r="AR68" s="58"/>
      <c r="AS68" s="54">
        <f t="shared" si="37"/>
        <v>0</v>
      </c>
    </row>
    <row r="69" spans="1:45" ht="15.75">
      <c r="U69" s="37"/>
      <c r="V69" s="15"/>
      <c r="W69" s="17"/>
      <c r="X69" s="97"/>
      <c r="Y69" s="21"/>
      <c r="Z69" s="93"/>
      <c r="AA69" s="35"/>
      <c r="AB69" s="36"/>
      <c r="AC69" s="20"/>
      <c r="AD69" s="20"/>
      <c r="AE69" s="20"/>
      <c r="AF69" s="20"/>
      <c r="AG69" s="20"/>
      <c r="AH69" s="20"/>
      <c r="AI69" s="34"/>
      <c r="AJ69" s="20"/>
      <c r="AK69" s="20"/>
      <c r="AL69" s="20"/>
      <c r="AM69" s="94"/>
      <c r="AN69" s="73"/>
      <c r="AO69" s="73"/>
      <c r="AP69" s="20"/>
      <c r="AQ69" s="73">
        <f>ROUND(SUM(AP61:AP68),0)</f>
        <v>0</v>
      </c>
      <c r="AR69" s="58"/>
      <c r="AS69" s="54"/>
    </row>
    <row r="70" spans="1:45" ht="15.75">
      <c r="U70" s="37"/>
      <c r="V70" s="15"/>
      <c r="W70" s="115"/>
      <c r="X70" s="139"/>
      <c r="Y70" s="11" t="s">
        <v>68</v>
      </c>
      <c r="Z70" s="65">
        <v>35</v>
      </c>
      <c r="AA70" s="134"/>
      <c r="AB70" s="135">
        <v>1</v>
      </c>
      <c r="AC70" s="20">
        <f t="shared" ref="AC70:AC76" si="38">IF(AA70&gt;0,Z70*$AC$43,0)</f>
        <v>0</v>
      </c>
      <c r="AD70" s="20">
        <f t="shared" ref="AD70:AD76" si="39">+AC70+Z70</f>
        <v>35</v>
      </c>
      <c r="AE70" s="20"/>
      <c r="AF70" s="20">
        <f t="shared" ref="AF70:AF76" si="40">+AD70*$AF$40+AD70</f>
        <v>45.5</v>
      </c>
      <c r="AG70" s="131">
        <f t="shared" ref="AG70:AG76" si="41">IF(AB70&gt;0,(AF70*$AG$40),0)</f>
        <v>3.1167500000000001</v>
      </c>
      <c r="AH70" s="131">
        <f t="shared" ref="AH70:AH76" si="42">+AF70+AG70</f>
        <v>48.616750000000003</v>
      </c>
      <c r="AI70" s="34">
        <f t="shared" ref="AI70:AI76" si="43">IF(W70&gt;0,(+$AI$40/$W$108),0)</f>
        <v>0</v>
      </c>
      <c r="AJ70" s="20">
        <f t="shared" ref="AJ70:AJ76" si="44">+AH70+AI70</f>
        <v>48.616750000000003</v>
      </c>
      <c r="AK70" s="20">
        <f>+$AK$40</f>
        <v>6</v>
      </c>
      <c r="AL70" s="20">
        <f t="shared" ref="AL70:AL76" si="45">+AJ70+AK70</f>
        <v>54.616750000000003</v>
      </c>
      <c r="AM70" s="20">
        <f t="shared" ref="AM70:AM76" si="46">+AL70*$AM$40</f>
        <v>2.7308375000000003</v>
      </c>
      <c r="AN70" s="20">
        <f t="shared" ref="AN70:AN76" si="47">+AL70+AM70</f>
        <v>57.347587500000003</v>
      </c>
      <c r="AO70" s="20">
        <f t="shared" ref="AO70:AO76" si="48">IF(AB70&gt;0,AN70*$AO$40+AN70,AN70)</f>
        <v>61.275897243750002</v>
      </c>
      <c r="AP70" s="20">
        <f t="shared" ref="AP70:AP76" si="49">+AO70*W70</f>
        <v>0</v>
      </c>
      <c r="AQ70" s="20"/>
      <c r="AR70" s="58">
        <v>71</v>
      </c>
      <c r="AS70" s="54"/>
    </row>
    <row r="71" spans="1:45" ht="15.75">
      <c r="U71" s="37"/>
      <c r="V71" s="15"/>
      <c r="W71" s="115"/>
      <c r="X71" s="139"/>
      <c r="Y71" s="11" t="s">
        <v>69</v>
      </c>
      <c r="Z71" s="65">
        <v>44</v>
      </c>
      <c r="AA71" s="134"/>
      <c r="AB71" s="135">
        <v>1</v>
      </c>
      <c r="AC71" s="20">
        <f t="shared" si="38"/>
        <v>0</v>
      </c>
      <c r="AD71" s="20">
        <f t="shared" si="39"/>
        <v>44</v>
      </c>
      <c r="AE71" s="20"/>
      <c r="AF71" s="20">
        <f t="shared" si="40"/>
        <v>57.2</v>
      </c>
      <c r="AG71" s="131">
        <f t="shared" si="41"/>
        <v>3.9182000000000006</v>
      </c>
      <c r="AH71" s="131">
        <f t="shared" si="42"/>
        <v>61.118200000000002</v>
      </c>
      <c r="AI71" s="34">
        <f t="shared" si="43"/>
        <v>0</v>
      </c>
      <c r="AJ71" s="20">
        <f t="shared" si="44"/>
        <v>61.118200000000002</v>
      </c>
      <c r="AK71" s="20">
        <f>+$AK$40</f>
        <v>6</v>
      </c>
      <c r="AL71" s="20">
        <f t="shared" si="45"/>
        <v>67.118200000000002</v>
      </c>
      <c r="AM71" s="20">
        <f t="shared" si="46"/>
        <v>3.3559100000000002</v>
      </c>
      <c r="AN71" s="20">
        <f t="shared" si="47"/>
        <v>70.474109999999996</v>
      </c>
      <c r="AO71" s="20">
        <f t="shared" si="48"/>
        <v>75.301586534999998</v>
      </c>
      <c r="AP71" s="20">
        <f t="shared" si="49"/>
        <v>0</v>
      </c>
      <c r="AQ71" s="20"/>
      <c r="AR71" s="58">
        <v>71</v>
      </c>
      <c r="AS71" s="54"/>
    </row>
    <row r="72" spans="1:45" ht="15.75">
      <c r="U72" s="37"/>
      <c r="V72" s="15"/>
      <c r="W72" s="115"/>
      <c r="X72" s="139"/>
      <c r="Y72" s="11" t="s">
        <v>28</v>
      </c>
      <c r="Z72" s="65">
        <v>113</v>
      </c>
      <c r="AA72" s="134"/>
      <c r="AB72" s="135">
        <v>1</v>
      </c>
      <c r="AC72" s="20">
        <f t="shared" si="38"/>
        <v>0</v>
      </c>
      <c r="AD72" s="20">
        <f t="shared" si="39"/>
        <v>113</v>
      </c>
      <c r="AE72" s="20"/>
      <c r="AF72" s="20">
        <f t="shared" si="40"/>
        <v>146.9</v>
      </c>
      <c r="AG72" s="131">
        <f t="shared" si="41"/>
        <v>10.062650000000001</v>
      </c>
      <c r="AH72" s="131">
        <f t="shared" si="42"/>
        <v>156.96265</v>
      </c>
      <c r="AI72" s="34">
        <f t="shared" si="43"/>
        <v>0</v>
      </c>
      <c r="AJ72" s="20">
        <f t="shared" si="44"/>
        <v>156.96265</v>
      </c>
      <c r="AK72" s="20">
        <f>+$AK$40</f>
        <v>6</v>
      </c>
      <c r="AL72" s="20">
        <f t="shared" si="45"/>
        <v>162.96265</v>
      </c>
      <c r="AM72" s="20">
        <f t="shared" si="46"/>
        <v>8.1481325000000009</v>
      </c>
      <c r="AN72" s="20">
        <f t="shared" si="47"/>
        <v>171.1107825</v>
      </c>
      <c r="AO72" s="20">
        <f t="shared" si="48"/>
        <v>182.83187110124999</v>
      </c>
      <c r="AP72" s="20">
        <f t="shared" si="49"/>
        <v>0</v>
      </c>
      <c r="AQ72" s="20"/>
      <c r="AR72" s="58">
        <v>185</v>
      </c>
      <c r="AS72" s="54"/>
    </row>
    <row r="73" spans="1:45" ht="15.75">
      <c r="U73" s="37"/>
      <c r="V73" s="15"/>
      <c r="W73" s="115"/>
      <c r="X73" s="140" t="s">
        <v>71</v>
      </c>
      <c r="Y73" s="141" t="s">
        <v>74</v>
      </c>
      <c r="Z73" s="65">
        <v>57.05</v>
      </c>
      <c r="AA73" s="134">
        <v>1</v>
      </c>
      <c r="AB73" s="135"/>
      <c r="AC73" s="20">
        <f t="shared" si="38"/>
        <v>3.9079250000000001</v>
      </c>
      <c r="AD73" s="20">
        <f t="shared" si="39"/>
        <v>60.957924999999996</v>
      </c>
      <c r="AE73" s="20"/>
      <c r="AF73" s="20">
        <f t="shared" si="40"/>
        <v>79.245302499999994</v>
      </c>
      <c r="AG73" s="131">
        <f t="shared" si="41"/>
        <v>0</v>
      </c>
      <c r="AH73" s="131">
        <f t="shared" si="42"/>
        <v>79.245302499999994</v>
      </c>
      <c r="AI73" s="34">
        <f t="shared" si="43"/>
        <v>0</v>
      </c>
      <c r="AJ73" s="20">
        <f t="shared" si="44"/>
        <v>79.245302499999994</v>
      </c>
      <c r="AK73" s="20"/>
      <c r="AL73" s="20">
        <f t="shared" si="45"/>
        <v>79.245302499999994</v>
      </c>
      <c r="AM73" s="20">
        <f t="shared" si="46"/>
        <v>3.9622651250000001</v>
      </c>
      <c r="AN73" s="20">
        <f t="shared" si="47"/>
        <v>83.207567624999996</v>
      </c>
      <c r="AO73" s="20">
        <f t="shared" si="48"/>
        <v>83.207567624999996</v>
      </c>
      <c r="AP73" s="20">
        <f t="shared" si="49"/>
        <v>0</v>
      </c>
      <c r="AQ73" s="20"/>
      <c r="AR73" s="58">
        <v>107</v>
      </c>
      <c r="AS73" s="54"/>
    </row>
    <row r="74" spans="1:45" ht="15.75">
      <c r="U74" s="37"/>
      <c r="V74" s="15"/>
      <c r="W74" s="115"/>
      <c r="X74" s="140" t="s">
        <v>72</v>
      </c>
      <c r="Y74" s="141" t="s">
        <v>76</v>
      </c>
      <c r="Z74" s="65">
        <v>51.55</v>
      </c>
      <c r="AA74" s="134">
        <v>1</v>
      </c>
      <c r="AB74" s="135"/>
      <c r="AC74" s="20">
        <f t="shared" si="38"/>
        <v>3.5311750000000002</v>
      </c>
      <c r="AD74" s="20">
        <f t="shared" si="39"/>
        <v>55.081174999999995</v>
      </c>
      <c r="AE74" s="20"/>
      <c r="AF74" s="20">
        <f t="shared" si="40"/>
        <v>71.605527499999994</v>
      </c>
      <c r="AG74" s="131">
        <f t="shared" si="41"/>
        <v>0</v>
      </c>
      <c r="AH74" s="131">
        <f t="shared" si="42"/>
        <v>71.605527499999994</v>
      </c>
      <c r="AI74" s="34">
        <f t="shared" si="43"/>
        <v>0</v>
      </c>
      <c r="AJ74" s="20">
        <f t="shared" si="44"/>
        <v>71.605527499999994</v>
      </c>
      <c r="AK74" s="20"/>
      <c r="AL74" s="20">
        <f t="shared" si="45"/>
        <v>71.605527499999994</v>
      </c>
      <c r="AM74" s="20">
        <f t="shared" si="46"/>
        <v>3.580276375</v>
      </c>
      <c r="AN74" s="20">
        <f t="shared" si="47"/>
        <v>75.185803874999991</v>
      </c>
      <c r="AO74" s="20">
        <f t="shared" si="48"/>
        <v>75.185803874999991</v>
      </c>
      <c r="AP74" s="20">
        <f t="shared" si="49"/>
        <v>0</v>
      </c>
      <c r="AQ74" s="20"/>
      <c r="AR74" s="58">
        <v>284</v>
      </c>
      <c r="AS74" s="54"/>
    </row>
    <row r="75" spans="1:45" ht="15.75">
      <c r="U75" s="37"/>
      <c r="V75" s="15"/>
      <c r="W75" s="115"/>
      <c r="X75" s="140" t="s">
        <v>77</v>
      </c>
      <c r="Y75" s="141" t="s">
        <v>76</v>
      </c>
      <c r="Z75" s="65">
        <v>113</v>
      </c>
      <c r="AA75" s="134">
        <v>1</v>
      </c>
      <c r="AB75" s="135"/>
      <c r="AC75" s="20">
        <f t="shared" si="38"/>
        <v>7.7405000000000008</v>
      </c>
      <c r="AD75" s="20">
        <f t="shared" si="39"/>
        <v>120.7405</v>
      </c>
      <c r="AE75" s="20"/>
      <c r="AF75" s="20">
        <f t="shared" si="40"/>
        <v>156.96265</v>
      </c>
      <c r="AG75" s="131">
        <f t="shared" si="41"/>
        <v>0</v>
      </c>
      <c r="AH75" s="131">
        <f t="shared" si="42"/>
        <v>156.96265</v>
      </c>
      <c r="AI75" s="34">
        <f t="shared" si="43"/>
        <v>0</v>
      </c>
      <c r="AJ75" s="20">
        <f t="shared" si="44"/>
        <v>156.96265</v>
      </c>
      <c r="AK75" s="20"/>
      <c r="AL75" s="20">
        <f t="shared" si="45"/>
        <v>156.96265</v>
      </c>
      <c r="AM75" s="20">
        <f t="shared" si="46"/>
        <v>7.8481325000000002</v>
      </c>
      <c r="AN75" s="20">
        <f t="shared" si="47"/>
        <v>164.81078249999999</v>
      </c>
      <c r="AO75" s="20">
        <f t="shared" si="48"/>
        <v>164.81078249999999</v>
      </c>
      <c r="AP75" s="20">
        <f t="shared" si="49"/>
        <v>0</v>
      </c>
      <c r="AQ75" s="20"/>
      <c r="AR75" s="58">
        <v>185</v>
      </c>
      <c r="AS75" s="54"/>
    </row>
    <row r="76" spans="1:45" s="88" customFormat="1" ht="15.75">
      <c r="A76"/>
      <c r="B76"/>
      <c r="C76"/>
      <c r="D76"/>
      <c r="E76"/>
      <c r="F76"/>
      <c r="G76"/>
      <c r="H76"/>
      <c r="I76"/>
      <c r="J76"/>
      <c r="K76"/>
      <c r="L76"/>
      <c r="M76"/>
      <c r="N76"/>
      <c r="O76"/>
      <c r="P76"/>
      <c r="Q76"/>
      <c r="R76"/>
      <c r="S76"/>
      <c r="T76"/>
      <c r="U76" s="37"/>
      <c r="V76" s="15"/>
      <c r="W76" s="115"/>
      <c r="X76" s="140" t="s">
        <v>73</v>
      </c>
      <c r="Y76" s="141" t="s">
        <v>75</v>
      </c>
      <c r="Z76" s="65">
        <v>123.55</v>
      </c>
      <c r="AA76" s="134">
        <v>1</v>
      </c>
      <c r="AB76" s="135"/>
      <c r="AC76" s="20">
        <f t="shared" si="38"/>
        <v>8.4631749999999997</v>
      </c>
      <c r="AD76" s="20">
        <f t="shared" si="39"/>
        <v>132.01317499999999</v>
      </c>
      <c r="AE76" s="20"/>
      <c r="AF76" s="20">
        <f t="shared" si="40"/>
        <v>171.61712749999998</v>
      </c>
      <c r="AG76" s="131">
        <f t="shared" si="41"/>
        <v>0</v>
      </c>
      <c r="AH76" s="131">
        <f t="shared" si="42"/>
        <v>171.61712749999998</v>
      </c>
      <c r="AI76" s="34">
        <f t="shared" si="43"/>
        <v>0</v>
      </c>
      <c r="AJ76" s="20">
        <f t="shared" si="44"/>
        <v>171.61712749999998</v>
      </c>
      <c r="AK76" s="20"/>
      <c r="AL76" s="20">
        <f t="shared" si="45"/>
        <v>171.61712749999998</v>
      </c>
      <c r="AM76" s="20">
        <f t="shared" si="46"/>
        <v>8.5808563749999998</v>
      </c>
      <c r="AN76" s="20">
        <f t="shared" si="47"/>
        <v>180.19798387499998</v>
      </c>
      <c r="AO76" s="20">
        <f t="shared" si="48"/>
        <v>180.19798387499998</v>
      </c>
      <c r="AP76" s="20">
        <f t="shared" si="49"/>
        <v>0</v>
      </c>
      <c r="AQ76" s="20"/>
      <c r="AR76" s="58"/>
      <c r="AS76" s="53"/>
    </row>
    <row r="77" spans="1:45" s="102" customFormat="1" ht="15.75">
      <c r="U77" s="103"/>
      <c r="V77" s="104"/>
      <c r="W77" s="105"/>
      <c r="X77" s="107"/>
      <c r="Y77" s="108"/>
      <c r="Z77" s="109"/>
      <c r="AA77" s="110"/>
      <c r="AB77" s="111"/>
      <c r="AC77" s="112"/>
      <c r="AD77" s="112"/>
      <c r="AE77" s="112"/>
      <c r="AF77" s="112"/>
      <c r="AG77" s="112"/>
      <c r="AH77" s="112"/>
      <c r="AI77" s="113"/>
      <c r="AJ77" s="112"/>
      <c r="AK77" s="112"/>
      <c r="AL77" s="112"/>
      <c r="AM77" s="94"/>
      <c r="AN77" s="73"/>
      <c r="AO77" s="73"/>
      <c r="AP77" s="112"/>
      <c r="AQ77" s="73">
        <f>ROUND(SUM(AP69:AP76),0)</f>
        <v>0</v>
      </c>
      <c r="AR77" s="114"/>
      <c r="AS77" s="106"/>
    </row>
    <row r="78" spans="1:45" ht="15.75">
      <c r="U78" s="37"/>
      <c r="V78" s="68" t="s">
        <v>81</v>
      </c>
      <c r="W78" s="115"/>
      <c r="X78" s="139"/>
      <c r="Y78" s="11" t="s">
        <v>68</v>
      </c>
      <c r="Z78" s="65">
        <v>35</v>
      </c>
      <c r="AA78" s="134"/>
      <c r="AB78" s="135">
        <v>1</v>
      </c>
      <c r="AC78" s="20">
        <f t="shared" ref="AC78:AC84" si="50">IF(AA78&gt;0,Z78*$AC$43,0)</f>
        <v>0</v>
      </c>
      <c r="AD78" s="20">
        <f t="shared" ref="AD78:AD84" si="51">+AC78+Z78</f>
        <v>35</v>
      </c>
      <c r="AE78" s="20"/>
      <c r="AF78" s="20">
        <f t="shared" ref="AF78:AF84" si="52">+AD78*$AF$40+AD78</f>
        <v>45.5</v>
      </c>
      <c r="AG78" s="131">
        <f t="shared" ref="AG78:AG84" si="53">IF(AB78&gt;0,(AF78*$AG$40),0)</f>
        <v>3.1167500000000001</v>
      </c>
      <c r="AH78" s="131">
        <f t="shared" ref="AH78:AH84" si="54">+AF78+AG78</f>
        <v>48.616750000000003</v>
      </c>
      <c r="AI78" s="34">
        <f t="shared" ref="AI78:AI84" si="55">IF(W78&gt;0,(+$AI$40/$W$108),0)</f>
        <v>0</v>
      </c>
      <c r="AJ78" s="20">
        <f t="shared" ref="AJ78:AJ84" si="56">+AH78+AI78</f>
        <v>48.616750000000003</v>
      </c>
      <c r="AK78" s="20">
        <f>+$AK$40</f>
        <v>6</v>
      </c>
      <c r="AL78" s="20">
        <f t="shared" ref="AL78:AL84" si="57">+AJ78+AK78</f>
        <v>54.616750000000003</v>
      </c>
      <c r="AM78" s="20">
        <f t="shared" ref="AM78:AM84" si="58">+AL78*$AM$40</f>
        <v>2.7308375000000003</v>
      </c>
      <c r="AN78" s="20">
        <f t="shared" ref="AN78:AN84" si="59">+AL78+AM78</f>
        <v>57.347587500000003</v>
      </c>
      <c r="AO78" s="20">
        <f t="shared" ref="AO78:AO84" si="60">IF(AB78&gt;0,AN78*$AO$40+AN78,AN78)</f>
        <v>61.275897243750002</v>
      </c>
      <c r="AP78" s="20">
        <f t="shared" ref="AP78:AP84" si="61">+AO78*W78</f>
        <v>0</v>
      </c>
      <c r="AQ78" s="20"/>
      <c r="AR78" s="58">
        <v>71</v>
      </c>
      <c r="AS78" s="54"/>
    </row>
    <row r="79" spans="1:45" ht="15.75">
      <c r="U79" s="37"/>
      <c r="V79" s="15"/>
      <c r="W79" s="115"/>
      <c r="X79" s="139"/>
      <c r="Y79" s="11" t="s">
        <v>69</v>
      </c>
      <c r="Z79" s="65">
        <v>44</v>
      </c>
      <c r="AA79" s="134"/>
      <c r="AB79" s="135">
        <v>1</v>
      </c>
      <c r="AC79" s="20">
        <f t="shared" si="50"/>
        <v>0</v>
      </c>
      <c r="AD79" s="20">
        <f t="shared" si="51"/>
        <v>44</v>
      </c>
      <c r="AE79" s="20"/>
      <c r="AF79" s="20">
        <f t="shared" si="52"/>
        <v>57.2</v>
      </c>
      <c r="AG79" s="131">
        <f t="shared" si="53"/>
        <v>3.9182000000000006</v>
      </c>
      <c r="AH79" s="131">
        <f t="shared" si="54"/>
        <v>61.118200000000002</v>
      </c>
      <c r="AI79" s="34">
        <f t="shared" si="55"/>
        <v>0</v>
      </c>
      <c r="AJ79" s="20">
        <f t="shared" si="56"/>
        <v>61.118200000000002</v>
      </c>
      <c r="AK79" s="20">
        <f>+$AK$40</f>
        <v>6</v>
      </c>
      <c r="AL79" s="20">
        <f t="shared" si="57"/>
        <v>67.118200000000002</v>
      </c>
      <c r="AM79" s="20">
        <f t="shared" si="58"/>
        <v>3.3559100000000002</v>
      </c>
      <c r="AN79" s="20">
        <f t="shared" si="59"/>
        <v>70.474109999999996</v>
      </c>
      <c r="AO79" s="20">
        <f t="shared" si="60"/>
        <v>75.301586534999998</v>
      </c>
      <c r="AP79" s="20">
        <f t="shared" si="61"/>
        <v>0</v>
      </c>
      <c r="AQ79" s="20"/>
      <c r="AR79" s="58">
        <v>71</v>
      </c>
      <c r="AS79" s="54"/>
    </row>
    <row r="80" spans="1:45" ht="15.75">
      <c r="U80" s="37"/>
      <c r="V80" s="15"/>
      <c r="W80" s="115"/>
      <c r="X80" s="139"/>
      <c r="Y80" s="11" t="s">
        <v>28</v>
      </c>
      <c r="Z80" s="65">
        <v>113</v>
      </c>
      <c r="AA80" s="134"/>
      <c r="AB80" s="135">
        <v>1</v>
      </c>
      <c r="AC80" s="20">
        <f t="shared" si="50"/>
        <v>0</v>
      </c>
      <c r="AD80" s="20">
        <f t="shared" si="51"/>
        <v>113</v>
      </c>
      <c r="AE80" s="20"/>
      <c r="AF80" s="20">
        <f t="shared" si="52"/>
        <v>146.9</v>
      </c>
      <c r="AG80" s="131">
        <f t="shared" si="53"/>
        <v>10.062650000000001</v>
      </c>
      <c r="AH80" s="131">
        <f t="shared" si="54"/>
        <v>156.96265</v>
      </c>
      <c r="AI80" s="34">
        <f t="shared" si="55"/>
        <v>0</v>
      </c>
      <c r="AJ80" s="20">
        <f t="shared" si="56"/>
        <v>156.96265</v>
      </c>
      <c r="AK80" s="20">
        <f>+$AK$40</f>
        <v>6</v>
      </c>
      <c r="AL80" s="20">
        <f t="shared" si="57"/>
        <v>162.96265</v>
      </c>
      <c r="AM80" s="20">
        <f t="shared" si="58"/>
        <v>8.1481325000000009</v>
      </c>
      <c r="AN80" s="20">
        <f t="shared" si="59"/>
        <v>171.1107825</v>
      </c>
      <c r="AO80" s="20">
        <f t="shared" si="60"/>
        <v>182.83187110124999</v>
      </c>
      <c r="AP80" s="20">
        <f t="shared" si="61"/>
        <v>0</v>
      </c>
      <c r="AQ80" s="20"/>
      <c r="AR80" s="58">
        <v>185</v>
      </c>
      <c r="AS80" s="54"/>
    </row>
    <row r="81" spans="1:45" ht="15.75">
      <c r="U81" s="37"/>
      <c r="V81" s="15"/>
      <c r="W81" s="115"/>
      <c r="X81" s="140" t="s">
        <v>71</v>
      </c>
      <c r="Y81" s="141" t="s">
        <v>74</v>
      </c>
      <c r="Z81" s="65">
        <v>57.05</v>
      </c>
      <c r="AA81" s="134">
        <v>1</v>
      </c>
      <c r="AB81" s="135"/>
      <c r="AC81" s="20">
        <f t="shared" si="50"/>
        <v>3.9079250000000001</v>
      </c>
      <c r="AD81" s="20">
        <f t="shared" si="51"/>
        <v>60.957924999999996</v>
      </c>
      <c r="AE81" s="20"/>
      <c r="AF81" s="20">
        <f t="shared" si="52"/>
        <v>79.245302499999994</v>
      </c>
      <c r="AG81" s="131">
        <f t="shared" si="53"/>
        <v>0</v>
      </c>
      <c r="AH81" s="131">
        <f t="shared" si="54"/>
        <v>79.245302499999994</v>
      </c>
      <c r="AI81" s="34">
        <f t="shared" si="55"/>
        <v>0</v>
      </c>
      <c r="AJ81" s="20">
        <f t="shared" si="56"/>
        <v>79.245302499999994</v>
      </c>
      <c r="AK81" s="20"/>
      <c r="AL81" s="20">
        <f t="shared" si="57"/>
        <v>79.245302499999994</v>
      </c>
      <c r="AM81" s="20">
        <f t="shared" si="58"/>
        <v>3.9622651250000001</v>
      </c>
      <c r="AN81" s="20">
        <f t="shared" si="59"/>
        <v>83.207567624999996</v>
      </c>
      <c r="AO81" s="20">
        <f t="shared" si="60"/>
        <v>83.207567624999996</v>
      </c>
      <c r="AP81" s="20">
        <f t="shared" si="61"/>
        <v>0</v>
      </c>
      <c r="AQ81" s="20"/>
      <c r="AR81" s="58">
        <v>107</v>
      </c>
      <c r="AS81" s="54"/>
    </row>
    <row r="82" spans="1:45" ht="15.75">
      <c r="U82" s="37"/>
      <c r="V82" s="15"/>
      <c r="W82" s="115"/>
      <c r="X82" s="140" t="s">
        <v>72</v>
      </c>
      <c r="Y82" s="141" t="s">
        <v>76</v>
      </c>
      <c r="Z82" s="65">
        <v>51.55</v>
      </c>
      <c r="AA82" s="134">
        <v>1</v>
      </c>
      <c r="AB82" s="135"/>
      <c r="AC82" s="20">
        <f t="shared" si="50"/>
        <v>3.5311750000000002</v>
      </c>
      <c r="AD82" s="20">
        <f t="shared" si="51"/>
        <v>55.081174999999995</v>
      </c>
      <c r="AE82" s="20"/>
      <c r="AF82" s="20">
        <f t="shared" si="52"/>
        <v>71.605527499999994</v>
      </c>
      <c r="AG82" s="131">
        <f t="shared" si="53"/>
        <v>0</v>
      </c>
      <c r="AH82" s="131">
        <f t="shared" si="54"/>
        <v>71.605527499999994</v>
      </c>
      <c r="AI82" s="34">
        <f t="shared" si="55"/>
        <v>0</v>
      </c>
      <c r="AJ82" s="20">
        <f t="shared" si="56"/>
        <v>71.605527499999994</v>
      </c>
      <c r="AK82" s="20"/>
      <c r="AL82" s="20">
        <f t="shared" si="57"/>
        <v>71.605527499999994</v>
      </c>
      <c r="AM82" s="20">
        <f t="shared" si="58"/>
        <v>3.580276375</v>
      </c>
      <c r="AN82" s="20">
        <f t="shared" si="59"/>
        <v>75.185803874999991</v>
      </c>
      <c r="AO82" s="20">
        <f t="shared" si="60"/>
        <v>75.185803874999991</v>
      </c>
      <c r="AP82" s="20">
        <f t="shared" si="61"/>
        <v>0</v>
      </c>
      <c r="AQ82" s="20"/>
      <c r="AR82" s="58">
        <v>284</v>
      </c>
      <c r="AS82" s="54"/>
    </row>
    <row r="83" spans="1:45" ht="15.75">
      <c r="U83" s="37"/>
      <c r="V83" s="15"/>
      <c r="W83" s="115"/>
      <c r="X83" s="140" t="s">
        <v>77</v>
      </c>
      <c r="Y83" s="141" t="s">
        <v>76</v>
      </c>
      <c r="Z83" s="65">
        <v>113</v>
      </c>
      <c r="AA83" s="134">
        <v>1</v>
      </c>
      <c r="AB83" s="135"/>
      <c r="AC83" s="20">
        <f t="shared" si="50"/>
        <v>7.7405000000000008</v>
      </c>
      <c r="AD83" s="20">
        <f t="shared" si="51"/>
        <v>120.7405</v>
      </c>
      <c r="AE83" s="20"/>
      <c r="AF83" s="20">
        <f t="shared" si="52"/>
        <v>156.96265</v>
      </c>
      <c r="AG83" s="131">
        <f t="shared" si="53"/>
        <v>0</v>
      </c>
      <c r="AH83" s="131">
        <f t="shared" si="54"/>
        <v>156.96265</v>
      </c>
      <c r="AI83" s="34">
        <f t="shared" si="55"/>
        <v>0</v>
      </c>
      <c r="AJ83" s="20">
        <f t="shared" si="56"/>
        <v>156.96265</v>
      </c>
      <c r="AK83" s="20"/>
      <c r="AL83" s="20">
        <f t="shared" si="57"/>
        <v>156.96265</v>
      </c>
      <c r="AM83" s="20">
        <f t="shared" si="58"/>
        <v>7.8481325000000002</v>
      </c>
      <c r="AN83" s="20">
        <f t="shared" si="59"/>
        <v>164.81078249999999</v>
      </c>
      <c r="AO83" s="20">
        <f t="shared" si="60"/>
        <v>164.81078249999999</v>
      </c>
      <c r="AP83" s="20">
        <f t="shared" si="61"/>
        <v>0</v>
      </c>
      <c r="AQ83" s="20"/>
      <c r="AR83" s="58">
        <v>185</v>
      </c>
      <c r="AS83" s="54"/>
    </row>
    <row r="84" spans="1:45" s="88" customFormat="1" ht="15.75">
      <c r="A84"/>
      <c r="B84"/>
      <c r="C84"/>
      <c r="D84"/>
      <c r="E84"/>
      <c r="F84"/>
      <c r="G84"/>
      <c r="H84"/>
      <c r="I84"/>
      <c r="J84"/>
      <c r="K84"/>
      <c r="L84"/>
      <c r="M84"/>
      <c r="N84"/>
      <c r="O84"/>
      <c r="P84"/>
      <c r="Q84"/>
      <c r="R84"/>
      <c r="S84"/>
      <c r="T84"/>
      <c r="U84" s="37"/>
      <c r="V84" s="15"/>
      <c r="W84" s="116"/>
      <c r="X84" s="140" t="s">
        <v>73</v>
      </c>
      <c r="Y84" s="141" t="s">
        <v>75</v>
      </c>
      <c r="Z84" s="65">
        <v>123.55</v>
      </c>
      <c r="AA84" s="134">
        <v>1</v>
      </c>
      <c r="AB84" s="135"/>
      <c r="AC84" s="20">
        <f t="shared" si="50"/>
        <v>8.4631749999999997</v>
      </c>
      <c r="AD84" s="20">
        <f t="shared" si="51"/>
        <v>132.01317499999999</v>
      </c>
      <c r="AE84" s="20"/>
      <c r="AF84" s="20">
        <f t="shared" si="52"/>
        <v>171.61712749999998</v>
      </c>
      <c r="AG84" s="131">
        <f t="shared" si="53"/>
        <v>0</v>
      </c>
      <c r="AH84" s="131">
        <f t="shared" si="54"/>
        <v>171.61712749999998</v>
      </c>
      <c r="AI84" s="34">
        <f t="shared" si="55"/>
        <v>0</v>
      </c>
      <c r="AJ84" s="20">
        <f t="shared" si="56"/>
        <v>171.61712749999998</v>
      </c>
      <c r="AK84" s="20"/>
      <c r="AL84" s="20">
        <f t="shared" si="57"/>
        <v>171.61712749999998</v>
      </c>
      <c r="AM84" s="20">
        <f t="shared" si="58"/>
        <v>8.5808563749999998</v>
      </c>
      <c r="AN84" s="20">
        <f t="shared" si="59"/>
        <v>180.19798387499998</v>
      </c>
      <c r="AO84" s="20">
        <f t="shared" si="60"/>
        <v>180.19798387499998</v>
      </c>
      <c r="AP84" s="20">
        <f t="shared" si="61"/>
        <v>0</v>
      </c>
      <c r="AQ84" s="20"/>
      <c r="AR84" s="58"/>
      <c r="AS84" s="53"/>
    </row>
    <row r="85" spans="1:45" s="88" customFormat="1" ht="15.75">
      <c r="U85" s="89"/>
      <c r="V85" s="90"/>
      <c r="W85" s="101"/>
      <c r="X85" s="97"/>
      <c r="Y85" s="21"/>
      <c r="Z85" s="136"/>
      <c r="AA85" s="137"/>
      <c r="AB85" s="138"/>
      <c r="AC85" s="20"/>
      <c r="AD85" s="20"/>
      <c r="AE85" s="20"/>
      <c r="AF85" s="20"/>
      <c r="AG85" s="20"/>
      <c r="AH85" s="20"/>
      <c r="AI85" s="34"/>
      <c r="AJ85" s="20"/>
      <c r="AK85" s="20"/>
      <c r="AL85" s="20"/>
      <c r="AM85" s="94"/>
      <c r="AN85" s="73"/>
      <c r="AO85" s="73"/>
      <c r="AP85" s="20"/>
      <c r="AQ85" s="73">
        <f>ROUND(SUM(AP77:AP84),0)</f>
        <v>0</v>
      </c>
      <c r="AR85" s="58"/>
      <c r="AS85" s="53"/>
    </row>
    <row r="86" spans="1:45" ht="15.75">
      <c r="U86" s="37"/>
      <c r="V86" s="68" t="s">
        <v>82</v>
      </c>
      <c r="W86" s="115"/>
      <c r="X86" s="139"/>
      <c r="Y86" s="11" t="s">
        <v>68</v>
      </c>
      <c r="Z86" s="65">
        <v>35</v>
      </c>
      <c r="AA86" s="134"/>
      <c r="AB86" s="135">
        <v>1</v>
      </c>
      <c r="AC86" s="20">
        <f t="shared" ref="AC86:AC92" si="62">IF(AA86&gt;0,Z86*$AC$43,0)</f>
        <v>0</v>
      </c>
      <c r="AD86" s="20">
        <f t="shared" ref="AD86:AD92" si="63">+AC86+Z86</f>
        <v>35</v>
      </c>
      <c r="AE86" s="20"/>
      <c r="AF86" s="20">
        <f t="shared" ref="AF86:AF92" si="64">+AD86*$AF$40+AD86</f>
        <v>45.5</v>
      </c>
      <c r="AG86" s="131">
        <f t="shared" ref="AG86:AG92" si="65">IF(AB86&gt;0,(AF86*$AG$40),0)</f>
        <v>3.1167500000000001</v>
      </c>
      <c r="AH86" s="131">
        <f t="shared" ref="AH86:AH92" si="66">+AF86+AG86</f>
        <v>48.616750000000003</v>
      </c>
      <c r="AI86" s="34">
        <f t="shared" ref="AI86:AI92" si="67">IF(W86&gt;0,(+$AI$40/$W$108),0)</f>
        <v>0</v>
      </c>
      <c r="AJ86" s="20">
        <f t="shared" ref="AJ86:AJ92" si="68">+AH86+AI86</f>
        <v>48.616750000000003</v>
      </c>
      <c r="AK86" s="20">
        <f>+$AK$40</f>
        <v>6</v>
      </c>
      <c r="AL86" s="20">
        <f t="shared" ref="AL86:AL92" si="69">+AJ86+AK86</f>
        <v>54.616750000000003</v>
      </c>
      <c r="AM86" s="20">
        <f t="shared" ref="AM86:AM92" si="70">+AL86*$AM$40</f>
        <v>2.7308375000000003</v>
      </c>
      <c r="AN86" s="20">
        <f t="shared" ref="AN86:AN92" si="71">+AL86+AM86</f>
        <v>57.347587500000003</v>
      </c>
      <c r="AO86" s="20">
        <f t="shared" ref="AO86:AO92" si="72">IF(AB86&gt;0,AN86*$AO$40+AN86,AN86)</f>
        <v>61.275897243750002</v>
      </c>
      <c r="AP86" s="20">
        <f t="shared" ref="AP86:AP92" si="73">+AO86*W86</f>
        <v>0</v>
      </c>
      <c r="AQ86" s="20"/>
      <c r="AR86" s="58">
        <v>71</v>
      </c>
      <c r="AS86" s="54"/>
    </row>
    <row r="87" spans="1:45" ht="15.75">
      <c r="U87" s="37"/>
      <c r="V87" s="15"/>
      <c r="W87" s="115"/>
      <c r="X87" s="139"/>
      <c r="Y87" s="11" t="s">
        <v>69</v>
      </c>
      <c r="Z87" s="65">
        <v>44</v>
      </c>
      <c r="AA87" s="134"/>
      <c r="AB87" s="135">
        <v>1</v>
      </c>
      <c r="AC87" s="20">
        <f t="shared" si="62"/>
        <v>0</v>
      </c>
      <c r="AD87" s="20">
        <f t="shared" si="63"/>
        <v>44</v>
      </c>
      <c r="AE87" s="20"/>
      <c r="AF87" s="20">
        <f t="shared" si="64"/>
        <v>57.2</v>
      </c>
      <c r="AG87" s="131">
        <f t="shared" si="65"/>
        <v>3.9182000000000006</v>
      </c>
      <c r="AH87" s="131">
        <f t="shared" si="66"/>
        <v>61.118200000000002</v>
      </c>
      <c r="AI87" s="34">
        <f t="shared" si="67"/>
        <v>0</v>
      </c>
      <c r="AJ87" s="20">
        <f t="shared" si="68"/>
        <v>61.118200000000002</v>
      </c>
      <c r="AK87" s="20">
        <f>+$AK$40</f>
        <v>6</v>
      </c>
      <c r="AL87" s="20">
        <f t="shared" si="69"/>
        <v>67.118200000000002</v>
      </c>
      <c r="AM87" s="20">
        <f t="shared" si="70"/>
        <v>3.3559100000000002</v>
      </c>
      <c r="AN87" s="20">
        <f t="shared" si="71"/>
        <v>70.474109999999996</v>
      </c>
      <c r="AO87" s="20">
        <f t="shared" si="72"/>
        <v>75.301586534999998</v>
      </c>
      <c r="AP87" s="20">
        <f t="shared" si="73"/>
        <v>0</v>
      </c>
      <c r="AQ87" s="20"/>
      <c r="AR87" s="58">
        <v>71</v>
      </c>
      <c r="AS87" s="54"/>
    </row>
    <row r="88" spans="1:45" ht="15.75">
      <c r="U88" s="37"/>
      <c r="V88" s="15"/>
      <c r="W88" s="115"/>
      <c r="X88" s="139"/>
      <c r="Y88" s="11" t="s">
        <v>28</v>
      </c>
      <c r="Z88" s="65">
        <v>113</v>
      </c>
      <c r="AA88" s="134"/>
      <c r="AB88" s="135">
        <v>1</v>
      </c>
      <c r="AC88" s="20">
        <f t="shared" si="62"/>
        <v>0</v>
      </c>
      <c r="AD88" s="20">
        <f t="shared" si="63"/>
        <v>113</v>
      </c>
      <c r="AE88" s="20"/>
      <c r="AF88" s="20">
        <f t="shared" si="64"/>
        <v>146.9</v>
      </c>
      <c r="AG88" s="131">
        <f t="shared" si="65"/>
        <v>10.062650000000001</v>
      </c>
      <c r="AH88" s="131">
        <f t="shared" si="66"/>
        <v>156.96265</v>
      </c>
      <c r="AI88" s="34">
        <f t="shared" si="67"/>
        <v>0</v>
      </c>
      <c r="AJ88" s="20">
        <f t="shared" si="68"/>
        <v>156.96265</v>
      </c>
      <c r="AK88" s="20">
        <f>+$AK$40</f>
        <v>6</v>
      </c>
      <c r="AL88" s="20">
        <f t="shared" si="69"/>
        <v>162.96265</v>
      </c>
      <c r="AM88" s="20">
        <f t="shared" si="70"/>
        <v>8.1481325000000009</v>
      </c>
      <c r="AN88" s="20">
        <f t="shared" si="71"/>
        <v>171.1107825</v>
      </c>
      <c r="AO88" s="20">
        <f t="shared" si="72"/>
        <v>182.83187110124999</v>
      </c>
      <c r="AP88" s="20">
        <f t="shared" si="73"/>
        <v>0</v>
      </c>
      <c r="AQ88" s="20"/>
      <c r="AR88" s="58">
        <v>185</v>
      </c>
      <c r="AS88" s="54"/>
    </row>
    <row r="89" spans="1:45" ht="15.75">
      <c r="U89" s="37"/>
      <c r="V89" s="15"/>
      <c r="W89" s="115"/>
      <c r="X89" s="140" t="s">
        <v>71</v>
      </c>
      <c r="Y89" s="141" t="s">
        <v>74</v>
      </c>
      <c r="Z89" s="65">
        <v>57.05</v>
      </c>
      <c r="AA89" s="134">
        <v>1</v>
      </c>
      <c r="AB89" s="135"/>
      <c r="AC89" s="20">
        <f t="shared" si="62"/>
        <v>3.9079250000000001</v>
      </c>
      <c r="AD89" s="20">
        <f t="shared" si="63"/>
        <v>60.957924999999996</v>
      </c>
      <c r="AE89" s="20"/>
      <c r="AF89" s="20">
        <f t="shared" si="64"/>
        <v>79.245302499999994</v>
      </c>
      <c r="AG89" s="131">
        <f t="shared" si="65"/>
        <v>0</v>
      </c>
      <c r="AH89" s="131">
        <f t="shared" si="66"/>
        <v>79.245302499999994</v>
      </c>
      <c r="AI89" s="34">
        <f t="shared" si="67"/>
        <v>0</v>
      </c>
      <c r="AJ89" s="20">
        <f t="shared" si="68"/>
        <v>79.245302499999994</v>
      </c>
      <c r="AK89" s="20"/>
      <c r="AL89" s="20">
        <f t="shared" si="69"/>
        <v>79.245302499999994</v>
      </c>
      <c r="AM89" s="20">
        <f t="shared" si="70"/>
        <v>3.9622651250000001</v>
      </c>
      <c r="AN89" s="20">
        <f t="shared" si="71"/>
        <v>83.207567624999996</v>
      </c>
      <c r="AO89" s="20">
        <f t="shared" si="72"/>
        <v>83.207567624999996</v>
      </c>
      <c r="AP89" s="20">
        <f t="shared" si="73"/>
        <v>0</v>
      </c>
      <c r="AQ89" s="20"/>
      <c r="AR89" s="58">
        <v>107</v>
      </c>
      <c r="AS89" s="54"/>
    </row>
    <row r="90" spans="1:45" ht="15.75">
      <c r="U90" s="37"/>
      <c r="V90" s="15"/>
      <c r="W90" s="115"/>
      <c r="X90" s="140" t="s">
        <v>72</v>
      </c>
      <c r="Y90" s="141" t="s">
        <v>76</v>
      </c>
      <c r="Z90" s="65">
        <v>51.55</v>
      </c>
      <c r="AA90" s="134">
        <v>1</v>
      </c>
      <c r="AB90" s="135"/>
      <c r="AC90" s="20">
        <f t="shared" si="62"/>
        <v>3.5311750000000002</v>
      </c>
      <c r="AD90" s="20">
        <f t="shared" si="63"/>
        <v>55.081174999999995</v>
      </c>
      <c r="AE90" s="20"/>
      <c r="AF90" s="20">
        <f t="shared" si="64"/>
        <v>71.605527499999994</v>
      </c>
      <c r="AG90" s="131">
        <f t="shared" si="65"/>
        <v>0</v>
      </c>
      <c r="AH90" s="131">
        <f t="shared" si="66"/>
        <v>71.605527499999994</v>
      </c>
      <c r="AI90" s="34">
        <f t="shared" si="67"/>
        <v>0</v>
      </c>
      <c r="AJ90" s="20">
        <f t="shared" si="68"/>
        <v>71.605527499999994</v>
      </c>
      <c r="AK90" s="20"/>
      <c r="AL90" s="20">
        <f t="shared" si="69"/>
        <v>71.605527499999994</v>
      </c>
      <c r="AM90" s="20">
        <f t="shared" si="70"/>
        <v>3.580276375</v>
      </c>
      <c r="AN90" s="20">
        <f t="shared" si="71"/>
        <v>75.185803874999991</v>
      </c>
      <c r="AO90" s="20">
        <f t="shared" si="72"/>
        <v>75.185803874999991</v>
      </c>
      <c r="AP90" s="20">
        <f t="shared" si="73"/>
        <v>0</v>
      </c>
      <c r="AQ90" s="20"/>
      <c r="AR90" s="58">
        <v>284</v>
      </c>
      <c r="AS90" s="54"/>
    </row>
    <row r="91" spans="1:45" ht="15.75">
      <c r="U91" s="37"/>
      <c r="V91" s="15"/>
      <c r="W91" s="115"/>
      <c r="X91" s="140" t="s">
        <v>77</v>
      </c>
      <c r="Y91" s="141" t="s">
        <v>76</v>
      </c>
      <c r="Z91" s="65">
        <v>113</v>
      </c>
      <c r="AA91" s="134">
        <v>1</v>
      </c>
      <c r="AB91" s="135"/>
      <c r="AC91" s="20">
        <f t="shared" si="62"/>
        <v>7.7405000000000008</v>
      </c>
      <c r="AD91" s="20">
        <f t="shared" si="63"/>
        <v>120.7405</v>
      </c>
      <c r="AE91" s="20"/>
      <c r="AF91" s="20">
        <f t="shared" si="64"/>
        <v>156.96265</v>
      </c>
      <c r="AG91" s="131">
        <f t="shared" si="65"/>
        <v>0</v>
      </c>
      <c r="AH91" s="131">
        <f t="shared" si="66"/>
        <v>156.96265</v>
      </c>
      <c r="AI91" s="34">
        <f t="shared" si="67"/>
        <v>0</v>
      </c>
      <c r="AJ91" s="20">
        <f t="shared" si="68"/>
        <v>156.96265</v>
      </c>
      <c r="AK91" s="20"/>
      <c r="AL91" s="20">
        <f t="shared" si="69"/>
        <v>156.96265</v>
      </c>
      <c r="AM91" s="20">
        <f t="shared" si="70"/>
        <v>7.8481325000000002</v>
      </c>
      <c r="AN91" s="20">
        <f t="shared" si="71"/>
        <v>164.81078249999999</v>
      </c>
      <c r="AO91" s="20">
        <f t="shared" si="72"/>
        <v>164.81078249999999</v>
      </c>
      <c r="AP91" s="20">
        <f t="shared" si="73"/>
        <v>0</v>
      </c>
      <c r="AQ91" s="20"/>
      <c r="AR91" s="58">
        <v>185</v>
      </c>
      <c r="AS91" s="54"/>
    </row>
    <row r="92" spans="1:45" s="88" customFormat="1" ht="15.75">
      <c r="A92"/>
      <c r="B92"/>
      <c r="C92"/>
      <c r="D92"/>
      <c r="E92"/>
      <c r="F92"/>
      <c r="G92"/>
      <c r="H92"/>
      <c r="I92"/>
      <c r="J92"/>
      <c r="K92"/>
      <c r="L92"/>
      <c r="M92"/>
      <c r="N92"/>
      <c r="O92"/>
      <c r="P92"/>
      <c r="Q92"/>
      <c r="R92"/>
      <c r="S92"/>
      <c r="T92"/>
      <c r="U92" s="37"/>
      <c r="V92" s="15"/>
      <c r="W92" s="116"/>
      <c r="X92" s="140" t="s">
        <v>73</v>
      </c>
      <c r="Y92" s="141" t="s">
        <v>75</v>
      </c>
      <c r="Z92" s="65">
        <v>123.55</v>
      </c>
      <c r="AA92" s="134">
        <v>1</v>
      </c>
      <c r="AB92" s="135"/>
      <c r="AC92" s="20">
        <f t="shared" si="62"/>
        <v>8.4631749999999997</v>
      </c>
      <c r="AD92" s="20">
        <f t="shared" si="63"/>
        <v>132.01317499999999</v>
      </c>
      <c r="AE92" s="20"/>
      <c r="AF92" s="20">
        <f t="shared" si="64"/>
        <v>171.61712749999998</v>
      </c>
      <c r="AG92" s="131">
        <f t="shared" si="65"/>
        <v>0</v>
      </c>
      <c r="AH92" s="131">
        <f t="shared" si="66"/>
        <v>171.61712749999998</v>
      </c>
      <c r="AI92" s="34">
        <f t="shared" si="67"/>
        <v>0</v>
      </c>
      <c r="AJ92" s="20">
        <f t="shared" si="68"/>
        <v>171.61712749999998</v>
      </c>
      <c r="AK92" s="20"/>
      <c r="AL92" s="20">
        <f t="shared" si="69"/>
        <v>171.61712749999998</v>
      </c>
      <c r="AM92" s="20">
        <f t="shared" si="70"/>
        <v>8.5808563749999998</v>
      </c>
      <c r="AN92" s="20">
        <f t="shared" si="71"/>
        <v>180.19798387499998</v>
      </c>
      <c r="AO92" s="20">
        <f t="shared" si="72"/>
        <v>180.19798387499998</v>
      </c>
      <c r="AP92" s="20">
        <f t="shared" si="73"/>
        <v>0</v>
      </c>
      <c r="AQ92" s="20"/>
      <c r="AR92" s="58"/>
      <c r="AS92" s="53"/>
    </row>
    <row r="93" spans="1:45" s="88" customFormat="1" ht="15.75">
      <c r="U93" s="89"/>
      <c r="V93" s="90"/>
      <c r="W93" s="101"/>
      <c r="X93" s="97"/>
      <c r="Y93" s="21"/>
      <c r="Z93" s="136"/>
      <c r="AA93" s="137"/>
      <c r="AB93" s="138"/>
      <c r="AC93" s="20"/>
      <c r="AD93" s="20"/>
      <c r="AE93" s="20"/>
      <c r="AF93" s="20"/>
      <c r="AG93" s="20"/>
      <c r="AH93" s="20"/>
      <c r="AI93" s="34"/>
      <c r="AJ93" s="20"/>
      <c r="AK93" s="20"/>
      <c r="AL93" s="20"/>
      <c r="AM93" s="94"/>
      <c r="AN93" s="73"/>
      <c r="AO93" s="73"/>
      <c r="AP93" s="20"/>
      <c r="AQ93" s="73">
        <f>ROUND(SUM(AP85:AP92),0)</f>
        <v>0</v>
      </c>
      <c r="AR93" s="58"/>
      <c r="AS93" s="53"/>
    </row>
    <row r="94" spans="1:45" ht="15.75">
      <c r="U94" s="37"/>
      <c r="V94" s="68" t="s">
        <v>83</v>
      </c>
      <c r="W94" s="115"/>
      <c r="X94" s="139"/>
      <c r="Y94" s="11" t="s">
        <v>68</v>
      </c>
      <c r="Z94" s="65">
        <v>35</v>
      </c>
      <c r="AA94" s="134"/>
      <c r="AB94" s="135">
        <v>1</v>
      </c>
      <c r="AC94" s="20">
        <f t="shared" ref="AC94:AC100" si="74">IF(AA94&gt;0,Z94*$AC$43,0)</f>
        <v>0</v>
      </c>
      <c r="AD94" s="20">
        <f t="shared" ref="AD94:AD100" si="75">+AC94+Z94</f>
        <v>35</v>
      </c>
      <c r="AE94" s="20"/>
      <c r="AF94" s="20">
        <f t="shared" ref="AF94:AF100" si="76">+AD94*$AF$40+AD94</f>
        <v>45.5</v>
      </c>
      <c r="AG94" s="131">
        <f t="shared" ref="AG94:AG100" si="77">IF(AB94&gt;0,(AF94*$AG$40),0)</f>
        <v>3.1167500000000001</v>
      </c>
      <c r="AH94" s="131">
        <f t="shared" ref="AH94:AH100" si="78">+AF94+AG94</f>
        <v>48.616750000000003</v>
      </c>
      <c r="AI94" s="34">
        <f t="shared" ref="AI94:AI100" si="79">IF(W94&gt;0,(+$AI$40/$W$108),0)</f>
        <v>0</v>
      </c>
      <c r="AJ94" s="20">
        <f t="shared" ref="AJ94:AJ100" si="80">+AH94+AI94</f>
        <v>48.616750000000003</v>
      </c>
      <c r="AK94" s="20">
        <f>+$AK$40</f>
        <v>6</v>
      </c>
      <c r="AL94" s="20">
        <f t="shared" ref="AL94:AL100" si="81">+AJ94+AK94</f>
        <v>54.616750000000003</v>
      </c>
      <c r="AM94" s="20">
        <f t="shared" ref="AM94:AM100" si="82">+AL94*$AM$40</f>
        <v>2.7308375000000003</v>
      </c>
      <c r="AN94" s="20">
        <f t="shared" ref="AN94:AN100" si="83">+AL94+AM94</f>
        <v>57.347587500000003</v>
      </c>
      <c r="AO94" s="20">
        <f t="shared" ref="AO94:AO100" si="84">IF(AB94&gt;0,AN94*$AO$40+AN94,AN94)</f>
        <v>61.275897243750002</v>
      </c>
      <c r="AP94" s="20">
        <f t="shared" ref="AP94:AP100" si="85">+AO94*W94</f>
        <v>0</v>
      </c>
      <c r="AQ94" s="20"/>
      <c r="AR94" s="58">
        <v>71</v>
      </c>
      <c r="AS94" s="54"/>
    </row>
    <row r="95" spans="1:45" ht="15.75">
      <c r="U95" s="37"/>
      <c r="V95" s="15"/>
      <c r="W95" s="115"/>
      <c r="X95" s="139"/>
      <c r="Y95" s="11" t="s">
        <v>69</v>
      </c>
      <c r="Z95" s="65">
        <v>44</v>
      </c>
      <c r="AA95" s="134"/>
      <c r="AB95" s="135">
        <v>1</v>
      </c>
      <c r="AC95" s="20">
        <f t="shared" si="74"/>
        <v>0</v>
      </c>
      <c r="AD95" s="20">
        <f t="shared" si="75"/>
        <v>44</v>
      </c>
      <c r="AE95" s="20"/>
      <c r="AF95" s="20">
        <f t="shared" si="76"/>
        <v>57.2</v>
      </c>
      <c r="AG95" s="131">
        <f t="shared" si="77"/>
        <v>3.9182000000000006</v>
      </c>
      <c r="AH95" s="131">
        <f t="shared" si="78"/>
        <v>61.118200000000002</v>
      </c>
      <c r="AI95" s="34">
        <f t="shared" si="79"/>
        <v>0</v>
      </c>
      <c r="AJ95" s="20">
        <f t="shared" si="80"/>
        <v>61.118200000000002</v>
      </c>
      <c r="AK95" s="20">
        <f>+$AK$40</f>
        <v>6</v>
      </c>
      <c r="AL95" s="20">
        <f t="shared" si="81"/>
        <v>67.118200000000002</v>
      </c>
      <c r="AM95" s="20">
        <f t="shared" si="82"/>
        <v>3.3559100000000002</v>
      </c>
      <c r="AN95" s="20">
        <f t="shared" si="83"/>
        <v>70.474109999999996</v>
      </c>
      <c r="AO95" s="20">
        <f t="shared" si="84"/>
        <v>75.301586534999998</v>
      </c>
      <c r="AP95" s="20">
        <f t="shared" si="85"/>
        <v>0</v>
      </c>
      <c r="AQ95" s="20"/>
      <c r="AR95" s="58">
        <v>71</v>
      </c>
      <c r="AS95" s="54"/>
    </row>
    <row r="96" spans="1:45" ht="15.75">
      <c r="U96" s="37"/>
      <c r="V96" s="15"/>
      <c r="W96" s="115"/>
      <c r="X96" s="139"/>
      <c r="Y96" s="11" t="s">
        <v>28</v>
      </c>
      <c r="Z96" s="65">
        <v>113</v>
      </c>
      <c r="AA96" s="134"/>
      <c r="AB96" s="135">
        <v>1</v>
      </c>
      <c r="AC96" s="20">
        <f t="shared" si="74"/>
        <v>0</v>
      </c>
      <c r="AD96" s="20">
        <f t="shared" si="75"/>
        <v>113</v>
      </c>
      <c r="AE96" s="20"/>
      <c r="AF96" s="20">
        <f t="shared" si="76"/>
        <v>146.9</v>
      </c>
      <c r="AG96" s="131">
        <f t="shared" si="77"/>
        <v>10.062650000000001</v>
      </c>
      <c r="AH96" s="131">
        <f t="shared" si="78"/>
        <v>156.96265</v>
      </c>
      <c r="AI96" s="34">
        <f t="shared" si="79"/>
        <v>0</v>
      </c>
      <c r="AJ96" s="20">
        <f t="shared" si="80"/>
        <v>156.96265</v>
      </c>
      <c r="AK96" s="20">
        <f>+$AK$40</f>
        <v>6</v>
      </c>
      <c r="AL96" s="20">
        <f t="shared" si="81"/>
        <v>162.96265</v>
      </c>
      <c r="AM96" s="20">
        <f t="shared" si="82"/>
        <v>8.1481325000000009</v>
      </c>
      <c r="AN96" s="20">
        <f t="shared" si="83"/>
        <v>171.1107825</v>
      </c>
      <c r="AO96" s="20">
        <f t="shared" si="84"/>
        <v>182.83187110124999</v>
      </c>
      <c r="AP96" s="20">
        <f t="shared" si="85"/>
        <v>0</v>
      </c>
      <c r="AQ96" s="20"/>
      <c r="AR96" s="58">
        <v>185</v>
      </c>
      <c r="AS96" s="54"/>
    </row>
    <row r="97" spans="1:45" ht="15.75">
      <c r="U97" s="37"/>
      <c r="V97" s="15"/>
      <c r="W97" s="115"/>
      <c r="X97" s="140" t="s">
        <v>71</v>
      </c>
      <c r="Y97" s="141" t="s">
        <v>74</v>
      </c>
      <c r="Z97" s="65">
        <v>57.05</v>
      </c>
      <c r="AA97" s="134">
        <v>1</v>
      </c>
      <c r="AB97" s="135"/>
      <c r="AC97" s="20">
        <f t="shared" si="74"/>
        <v>3.9079250000000001</v>
      </c>
      <c r="AD97" s="20">
        <f t="shared" si="75"/>
        <v>60.957924999999996</v>
      </c>
      <c r="AE97" s="20"/>
      <c r="AF97" s="20">
        <f t="shared" si="76"/>
        <v>79.245302499999994</v>
      </c>
      <c r="AG97" s="131">
        <f t="shared" si="77"/>
        <v>0</v>
      </c>
      <c r="AH97" s="131">
        <f t="shared" si="78"/>
        <v>79.245302499999994</v>
      </c>
      <c r="AI97" s="34">
        <f t="shared" si="79"/>
        <v>0</v>
      </c>
      <c r="AJ97" s="20">
        <f t="shared" si="80"/>
        <v>79.245302499999994</v>
      </c>
      <c r="AK97" s="20"/>
      <c r="AL97" s="20">
        <f t="shared" si="81"/>
        <v>79.245302499999994</v>
      </c>
      <c r="AM97" s="20">
        <f t="shared" si="82"/>
        <v>3.9622651250000001</v>
      </c>
      <c r="AN97" s="20">
        <f t="shared" si="83"/>
        <v>83.207567624999996</v>
      </c>
      <c r="AO97" s="20">
        <f t="shared" si="84"/>
        <v>83.207567624999996</v>
      </c>
      <c r="AP97" s="20">
        <f t="shared" si="85"/>
        <v>0</v>
      </c>
      <c r="AQ97" s="20"/>
      <c r="AR97" s="58">
        <v>107</v>
      </c>
      <c r="AS97" s="54"/>
    </row>
    <row r="98" spans="1:45" ht="15.75">
      <c r="U98" s="37"/>
      <c r="V98" s="15"/>
      <c r="W98" s="115"/>
      <c r="X98" s="140" t="s">
        <v>72</v>
      </c>
      <c r="Y98" s="141" t="s">
        <v>76</v>
      </c>
      <c r="Z98" s="65">
        <v>51.55</v>
      </c>
      <c r="AA98" s="134">
        <v>1</v>
      </c>
      <c r="AB98" s="135"/>
      <c r="AC98" s="20">
        <f t="shared" si="74"/>
        <v>3.5311750000000002</v>
      </c>
      <c r="AD98" s="20">
        <f t="shared" si="75"/>
        <v>55.081174999999995</v>
      </c>
      <c r="AE98" s="20"/>
      <c r="AF98" s="20">
        <f t="shared" si="76"/>
        <v>71.605527499999994</v>
      </c>
      <c r="AG98" s="131">
        <f t="shared" si="77"/>
        <v>0</v>
      </c>
      <c r="AH98" s="131">
        <f t="shared" si="78"/>
        <v>71.605527499999994</v>
      </c>
      <c r="AI98" s="34">
        <f t="shared" si="79"/>
        <v>0</v>
      </c>
      <c r="AJ98" s="20">
        <f t="shared" si="80"/>
        <v>71.605527499999994</v>
      </c>
      <c r="AK98" s="20"/>
      <c r="AL98" s="20">
        <f t="shared" si="81"/>
        <v>71.605527499999994</v>
      </c>
      <c r="AM98" s="20">
        <f t="shared" si="82"/>
        <v>3.580276375</v>
      </c>
      <c r="AN98" s="20">
        <f t="shared" si="83"/>
        <v>75.185803874999991</v>
      </c>
      <c r="AO98" s="20">
        <f t="shared" si="84"/>
        <v>75.185803874999991</v>
      </c>
      <c r="AP98" s="20">
        <f t="shared" si="85"/>
        <v>0</v>
      </c>
      <c r="AQ98" s="20"/>
      <c r="AR98" s="58">
        <v>284</v>
      </c>
      <c r="AS98" s="54"/>
    </row>
    <row r="99" spans="1:45" ht="15.75">
      <c r="U99" s="37"/>
      <c r="V99" s="15"/>
      <c r="W99" s="115"/>
      <c r="X99" s="140" t="s">
        <v>77</v>
      </c>
      <c r="Y99" s="141" t="s">
        <v>76</v>
      </c>
      <c r="Z99" s="65">
        <v>113</v>
      </c>
      <c r="AA99" s="134">
        <v>1</v>
      </c>
      <c r="AB99" s="135"/>
      <c r="AC99" s="20">
        <f t="shared" si="74"/>
        <v>7.7405000000000008</v>
      </c>
      <c r="AD99" s="20">
        <f t="shared" si="75"/>
        <v>120.7405</v>
      </c>
      <c r="AE99" s="20"/>
      <c r="AF99" s="20">
        <f t="shared" si="76"/>
        <v>156.96265</v>
      </c>
      <c r="AG99" s="131">
        <f t="shared" si="77"/>
        <v>0</v>
      </c>
      <c r="AH99" s="131">
        <f t="shared" si="78"/>
        <v>156.96265</v>
      </c>
      <c r="AI99" s="34">
        <f t="shared" si="79"/>
        <v>0</v>
      </c>
      <c r="AJ99" s="20">
        <f t="shared" si="80"/>
        <v>156.96265</v>
      </c>
      <c r="AK99" s="20"/>
      <c r="AL99" s="20">
        <f t="shared" si="81"/>
        <v>156.96265</v>
      </c>
      <c r="AM99" s="20">
        <f t="shared" si="82"/>
        <v>7.8481325000000002</v>
      </c>
      <c r="AN99" s="20">
        <f t="shared" si="83"/>
        <v>164.81078249999999</v>
      </c>
      <c r="AO99" s="20">
        <f t="shared" si="84"/>
        <v>164.81078249999999</v>
      </c>
      <c r="AP99" s="20">
        <f t="shared" si="85"/>
        <v>0</v>
      </c>
      <c r="AQ99" s="20"/>
      <c r="AR99" s="58">
        <v>185</v>
      </c>
      <c r="AS99" s="54"/>
    </row>
    <row r="100" spans="1:45" s="88" customFormat="1" ht="15.75">
      <c r="A100"/>
      <c r="B100"/>
      <c r="C100"/>
      <c r="D100"/>
      <c r="E100"/>
      <c r="F100"/>
      <c r="G100"/>
      <c r="H100"/>
      <c r="I100"/>
      <c r="J100"/>
      <c r="K100"/>
      <c r="L100"/>
      <c r="M100"/>
      <c r="N100"/>
      <c r="O100"/>
      <c r="P100"/>
      <c r="Q100"/>
      <c r="R100"/>
      <c r="S100"/>
      <c r="T100"/>
      <c r="U100" s="37"/>
      <c r="V100" s="15"/>
      <c r="W100" s="116"/>
      <c r="X100" s="140" t="s">
        <v>73</v>
      </c>
      <c r="Y100" s="141" t="s">
        <v>75</v>
      </c>
      <c r="Z100" s="65">
        <v>123.55</v>
      </c>
      <c r="AA100" s="134">
        <v>1</v>
      </c>
      <c r="AB100" s="135"/>
      <c r="AC100" s="20">
        <f t="shared" si="74"/>
        <v>8.4631749999999997</v>
      </c>
      <c r="AD100" s="20">
        <f t="shared" si="75"/>
        <v>132.01317499999999</v>
      </c>
      <c r="AE100" s="20"/>
      <c r="AF100" s="20">
        <f t="shared" si="76"/>
        <v>171.61712749999998</v>
      </c>
      <c r="AG100" s="131">
        <f t="shared" si="77"/>
        <v>0</v>
      </c>
      <c r="AH100" s="131">
        <f t="shared" si="78"/>
        <v>171.61712749999998</v>
      </c>
      <c r="AI100" s="34">
        <f t="shared" si="79"/>
        <v>0</v>
      </c>
      <c r="AJ100" s="20">
        <f t="shared" si="80"/>
        <v>171.61712749999998</v>
      </c>
      <c r="AK100" s="20"/>
      <c r="AL100" s="20">
        <f t="shared" si="81"/>
        <v>171.61712749999998</v>
      </c>
      <c r="AM100" s="20">
        <f t="shared" si="82"/>
        <v>8.5808563749999998</v>
      </c>
      <c r="AN100" s="20">
        <f t="shared" si="83"/>
        <v>180.19798387499998</v>
      </c>
      <c r="AO100" s="20">
        <f t="shared" si="84"/>
        <v>180.19798387499998</v>
      </c>
      <c r="AP100" s="20">
        <f t="shared" si="85"/>
        <v>0</v>
      </c>
      <c r="AQ100" s="20"/>
      <c r="AR100" s="58"/>
      <c r="AS100" s="53"/>
    </row>
    <row r="101" spans="1:45" s="88" customFormat="1" ht="15.75">
      <c r="U101" s="89"/>
      <c r="V101" s="90"/>
      <c r="W101" s="101"/>
      <c r="X101" s="100"/>
      <c r="Y101" s="92"/>
      <c r="Z101" s="93"/>
      <c r="AA101" s="35"/>
      <c r="AB101" s="36"/>
      <c r="AC101" s="94"/>
      <c r="AD101" s="94"/>
      <c r="AE101" s="94"/>
      <c r="AF101" s="94"/>
      <c r="AG101" s="94"/>
      <c r="AH101" s="94"/>
      <c r="AI101" s="95"/>
      <c r="AJ101" s="94"/>
      <c r="AK101" s="94"/>
      <c r="AL101" s="94"/>
      <c r="AM101" s="94"/>
      <c r="AN101" s="73"/>
      <c r="AO101" s="73"/>
      <c r="AP101" s="94"/>
      <c r="AQ101" s="73">
        <f>ROUND(SUM(AP93:AP100),0)</f>
        <v>0</v>
      </c>
      <c r="AR101" s="96"/>
      <c r="AS101" s="53"/>
    </row>
    <row r="102" spans="1:45" s="88" customFormat="1" ht="15.75">
      <c r="U102" s="89"/>
      <c r="V102" s="90"/>
      <c r="W102" s="101"/>
      <c r="X102" s="100"/>
      <c r="Y102" s="92"/>
      <c r="Z102" s="93"/>
      <c r="AA102" s="35"/>
      <c r="AB102" s="36"/>
      <c r="AC102" s="94"/>
      <c r="AD102" s="94"/>
      <c r="AE102" s="94"/>
      <c r="AF102" s="94"/>
      <c r="AG102" s="94"/>
      <c r="AH102" s="94"/>
      <c r="AI102" s="95"/>
      <c r="AJ102" s="94"/>
      <c r="AK102" s="94"/>
      <c r="AL102" s="94"/>
      <c r="AM102" s="94"/>
      <c r="AN102" s="94"/>
      <c r="AO102" s="94"/>
      <c r="AP102" s="94"/>
      <c r="AQ102" s="94"/>
      <c r="AR102" s="96"/>
      <c r="AS102" s="53"/>
    </row>
    <row r="103" spans="1:45" s="88" customFormat="1" ht="15.75">
      <c r="U103" s="89"/>
      <c r="V103" s="90"/>
      <c r="W103" s="101"/>
      <c r="X103" s="100"/>
      <c r="Y103" s="92"/>
      <c r="Z103" s="93"/>
      <c r="AA103" s="35"/>
      <c r="AB103" s="36"/>
      <c r="AC103" s="94"/>
      <c r="AD103" s="94"/>
      <c r="AE103" s="94"/>
      <c r="AF103" s="94"/>
      <c r="AG103" s="94"/>
      <c r="AH103" s="94"/>
      <c r="AI103" s="95"/>
      <c r="AJ103" s="94"/>
      <c r="AK103" s="94"/>
      <c r="AL103" s="94"/>
      <c r="AM103" s="94"/>
      <c r="AN103" s="94"/>
      <c r="AO103" s="94"/>
      <c r="AP103" s="94"/>
      <c r="AQ103" s="94"/>
      <c r="AR103" s="96"/>
      <c r="AS103" s="53"/>
    </row>
    <row r="104" spans="1:45" s="88" customFormat="1" ht="15.75">
      <c r="U104" s="89"/>
      <c r="V104" s="90"/>
      <c r="W104" s="91"/>
      <c r="X104" s="98"/>
      <c r="Y104" s="92"/>
      <c r="Z104" s="93"/>
      <c r="AA104" s="35"/>
      <c r="AB104" s="36"/>
      <c r="AC104" s="94"/>
      <c r="AD104" s="94"/>
      <c r="AE104" s="94"/>
      <c r="AF104" s="94"/>
      <c r="AG104" s="94"/>
      <c r="AH104" s="94"/>
      <c r="AI104" s="95"/>
      <c r="AJ104" s="94"/>
      <c r="AK104" s="94"/>
      <c r="AL104" s="94"/>
      <c r="AM104" s="94"/>
      <c r="AN104" s="94"/>
      <c r="AO104" s="94"/>
      <c r="AP104" s="94"/>
      <c r="AQ104" s="94"/>
      <c r="AR104" s="96"/>
      <c r="AS104" s="53"/>
    </row>
    <row r="105" spans="1:45" ht="15.75">
      <c r="U105" s="37"/>
      <c r="V105" s="15"/>
      <c r="W105" s="17"/>
      <c r="X105" s="97"/>
      <c r="Y105" s="21" t="s">
        <v>87</v>
      </c>
      <c r="Z105" s="65">
        <v>113</v>
      </c>
      <c r="AA105" s="134"/>
      <c r="AB105" s="135"/>
      <c r="AC105" s="20">
        <f>IF(AA105&gt;0,Z105*$AC$43,0)</f>
        <v>0</v>
      </c>
      <c r="AD105" s="20">
        <f>+AC105+Z105</f>
        <v>113</v>
      </c>
      <c r="AE105" s="20"/>
      <c r="AF105" s="20">
        <f>+AD105*$AF$40+AD105</f>
        <v>146.9</v>
      </c>
      <c r="AG105" s="131">
        <f>IF(AB105&gt;0,(AF105*$AG$40),0)</f>
        <v>0</v>
      </c>
      <c r="AH105" s="131">
        <f>+AF105+AG105</f>
        <v>146.9</v>
      </c>
      <c r="AI105" s="34">
        <f>IF(W105&gt;0,(+$AI$40/$W$108),0)</f>
        <v>0</v>
      </c>
      <c r="AJ105" s="20">
        <f>+AH105+AI105</f>
        <v>146.9</v>
      </c>
      <c r="AK105" s="20"/>
      <c r="AL105" s="20">
        <f>+AJ105+AK105</f>
        <v>146.9</v>
      </c>
      <c r="AM105" s="20">
        <f>+AL105*$AM$40</f>
        <v>7.3450000000000006</v>
      </c>
      <c r="AN105" s="20">
        <f>+AL105+AM105</f>
        <v>154.245</v>
      </c>
      <c r="AO105" s="20">
        <f>IF(AB105&gt;0,AN105*$AO$40+AN105,AN105)</f>
        <v>154.245</v>
      </c>
      <c r="AP105" s="20">
        <f>+AO105*W105</f>
        <v>0</v>
      </c>
      <c r="AQ105" s="20"/>
      <c r="AR105" s="58"/>
      <c r="AS105" s="54">
        <f>+AR105*W105</f>
        <v>0</v>
      </c>
    </row>
    <row r="106" spans="1:45" ht="15.75" customHeight="1">
      <c r="U106" s="37"/>
      <c r="V106" s="15"/>
      <c r="W106" s="17">
        <v>1</v>
      </c>
      <c r="X106" s="57"/>
      <c r="Y106" s="21" t="s">
        <v>86</v>
      </c>
      <c r="Z106" s="65">
        <v>130</v>
      </c>
      <c r="AA106" s="35"/>
      <c r="AB106" s="36"/>
      <c r="AC106" s="20">
        <f>IF(AA106&gt;0,Z106*$AC$43,0)</f>
        <v>0</v>
      </c>
      <c r="AD106" s="20">
        <f>+AC106+Z106</f>
        <v>130</v>
      </c>
      <c r="AE106" s="20"/>
      <c r="AF106" s="20">
        <f>+AD106*$AF$40+AD106</f>
        <v>169</v>
      </c>
      <c r="AG106" s="131">
        <f>IF(AB106&gt;0,(AF106*$AG$40),0)</f>
        <v>0</v>
      </c>
      <c r="AH106" s="131">
        <f>+AF106+AG106</f>
        <v>169</v>
      </c>
      <c r="AI106" s="34"/>
      <c r="AJ106" s="20">
        <f>+AH106+AI106</f>
        <v>169</v>
      </c>
      <c r="AK106" s="20"/>
      <c r="AL106" s="20">
        <f>+AJ106+AK106</f>
        <v>169</v>
      </c>
      <c r="AM106" s="20"/>
      <c r="AN106" s="20"/>
      <c r="AO106" s="20"/>
      <c r="AP106" s="20">
        <f>+AL106*W106</f>
        <v>169</v>
      </c>
      <c r="AQ106" s="20">
        <f>+AP106+AP105</f>
        <v>169</v>
      </c>
      <c r="AR106" s="58"/>
      <c r="AS106" s="54">
        <f>+AR106*W106</f>
        <v>0</v>
      </c>
    </row>
    <row r="107" spans="1:45" s="88" customFormat="1" ht="3" customHeight="1">
      <c r="U107" s="117"/>
      <c r="V107" s="118"/>
      <c r="W107" s="78"/>
      <c r="X107" s="119"/>
      <c r="Y107" s="79"/>
      <c r="Z107" s="80"/>
      <c r="AA107" s="81"/>
      <c r="AB107" s="82"/>
      <c r="AC107" s="83"/>
      <c r="AD107" s="83"/>
      <c r="AE107" s="83"/>
      <c r="AF107" s="83"/>
      <c r="AG107" s="83"/>
      <c r="AH107" s="83"/>
      <c r="AI107" s="84"/>
      <c r="AJ107" s="83"/>
      <c r="AK107" s="83"/>
      <c r="AL107" s="83"/>
      <c r="AM107" s="83"/>
      <c r="AN107" s="83"/>
      <c r="AO107" s="83"/>
      <c r="AP107" s="83"/>
      <c r="AQ107" s="83"/>
      <c r="AR107" s="85"/>
      <c r="AS107" s="120"/>
    </row>
    <row r="108" spans="1:45" ht="15.75" customHeight="1">
      <c r="U108" s="38"/>
      <c r="V108" s="39"/>
      <c r="W108" s="39">
        <f>SUM(W44:W107)-W106</f>
        <v>0</v>
      </c>
      <c r="X108" s="99"/>
      <c r="Y108" s="40" t="s">
        <v>36</v>
      </c>
      <c r="Z108" s="40"/>
      <c r="AA108" s="66"/>
      <c r="AB108" s="66"/>
      <c r="AC108" s="41"/>
      <c r="AD108" s="41"/>
      <c r="AE108" s="41"/>
      <c r="AF108" s="41"/>
      <c r="AG108" s="41"/>
      <c r="AH108" s="41"/>
      <c r="AI108" s="42">
        <f>SUM(AI45:AI107)</f>
        <v>0</v>
      </c>
      <c r="AJ108" s="41"/>
      <c r="AK108" s="41"/>
      <c r="AL108" s="41"/>
      <c r="AM108" s="41"/>
      <c r="AN108" s="41"/>
      <c r="AO108" s="41"/>
      <c r="AP108" s="43">
        <f>ROUND(SUM(AP45:AP107),0)</f>
        <v>169</v>
      </c>
      <c r="AQ108" s="43">
        <f>SUM(AQ45:AQ107)</f>
        <v>169</v>
      </c>
      <c r="AR108" s="55"/>
      <c r="AS108" s="56">
        <f>SUM(AS45:AS107)</f>
        <v>0</v>
      </c>
    </row>
  </sheetData>
  <sheetProtection sheet="1" objects="1" scenarios="1"/>
  <mergeCells count="5">
    <mergeCell ref="E8:F8"/>
    <mergeCell ref="E9:F9"/>
    <mergeCell ref="E10:H10"/>
    <mergeCell ref="E11:H11"/>
    <mergeCell ref="E12:H12"/>
  </mergeCells>
  <printOptions horizontalCentered="1" verticalCentered="1"/>
  <pageMargins left="0.7" right="0.7" top="0" bottom="0" header="0" footer="0"/>
  <pageSetup scale="51" orientation="landscape" r:id="rId1"/>
  <ignoredErrors>
    <ignoredError sqref="AK46 AK47:AL100 AM46:AM100" formula="1"/>
  </ignoredErrors>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2014-03-19T21:54:18Z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ies>
</file>